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carrie_marquez\Desktop\"/>
    </mc:Choice>
  </mc:AlternateContent>
  <bookViews>
    <workbookView xWindow="0" yWindow="0" windowWidth="24000" windowHeight="9000"/>
  </bookViews>
  <sheets>
    <sheet name="TECHNOLOGY CALCULATOR" sheetId="6" r:id="rId1"/>
    <sheet name="CHROMEBOOKS" sheetId="8" r:id="rId2"/>
    <sheet name="DESKTOPS" sheetId="9" r:id="rId3"/>
    <sheet name="LAPTOPS" sheetId="10" r:id="rId4"/>
    <sheet name="SURFACE PRO" sheetId="12" r:id="rId5"/>
    <sheet name="APPLE" sheetId="11" r:id="rId6"/>
    <sheet name="PRINTERS, AV, LAMPS, DOC CAMS" sheetId="7" r:id="rId7"/>
  </sheets>
  <definedNames>
    <definedName name="_xlnm.Print_Area" localSheetId="5">APPLE!$A$1:$G$33</definedName>
    <definedName name="_xlnm.Print_Area" localSheetId="1">CHROMEBOOKS!$A$1:$G$22</definedName>
    <definedName name="_xlnm.Print_Area" localSheetId="2">DESKTOPS!$A$1:$G$32</definedName>
    <definedName name="_xlnm.Print_Area" localSheetId="3">LAPTOPS!$A$1:$G$29</definedName>
    <definedName name="_xlnm.Print_Area" localSheetId="6">'PRINTERS, AV, LAMPS, DOC CAMS'!$A$1:$C$42</definedName>
    <definedName name="_xlnm.Print_Area" localSheetId="0">'TECHNOLOGY CALCULATOR'!$A$1:$J$213</definedName>
    <definedName name="_xlnm.Print_Titles" localSheetId="0">'TECHNOLOGY CALCULATOR'!$1:$1</definedName>
  </definedNames>
  <calcPr calcId="162913"/>
</workbook>
</file>

<file path=xl/calcChain.xml><?xml version="1.0" encoding="utf-8"?>
<calcChain xmlns="http://schemas.openxmlformats.org/spreadsheetml/2006/main">
  <c r="F9" i="8" l="1"/>
  <c r="F8" i="8"/>
  <c r="F7" i="8"/>
  <c r="F6" i="8"/>
  <c r="F5" i="8"/>
  <c r="B50" i="10" l="1"/>
  <c r="C50" i="10"/>
  <c r="F22" i="10"/>
  <c r="G22" i="10"/>
  <c r="F22" i="9" l="1"/>
  <c r="F20" i="9"/>
  <c r="F19" i="9"/>
  <c r="G22" i="9"/>
  <c r="G20" i="9"/>
  <c r="G19" i="9"/>
  <c r="F5" i="12" l="1"/>
  <c r="G5" i="12"/>
  <c r="F6" i="12"/>
  <c r="G6" i="12"/>
  <c r="F7" i="12"/>
  <c r="G7" i="12"/>
  <c r="F8" i="12"/>
  <c r="G8" i="12"/>
  <c r="F9" i="12"/>
  <c r="G9" i="12"/>
  <c r="F10" i="12"/>
  <c r="G10" i="12"/>
  <c r="F11" i="12"/>
  <c r="G11" i="12"/>
  <c r="F12" i="12"/>
  <c r="G12" i="12"/>
  <c r="F15" i="8" l="1"/>
  <c r="G15" i="8"/>
  <c r="B21" i="8"/>
  <c r="C21" i="8"/>
  <c r="C154" i="6"/>
  <c r="C156" i="6"/>
  <c r="C158" i="6"/>
  <c r="C160" i="6"/>
  <c r="B50" i="6"/>
  <c r="B49" i="6"/>
  <c r="B48" i="6"/>
  <c r="B47" i="6"/>
  <c r="E48" i="6"/>
  <c r="E47" i="6"/>
  <c r="C47" i="6"/>
  <c r="C48" i="6"/>
  <c r="B31" i="6"/>
  <c r="B11" i="6"/>
  <c r="B10" i="6"/>
  <c r="B7" i="6"/>
  <c r="B73" i="6"/>
  <c r="B72" i="6"/>
  <c r="E99" i="6"/>
  <c r="C99" i="6"/>
  <c r="C92" i="6"/>
  <c r="E73" i="6"/>
  <c r="F73" i="6" s="1"/>
  <c r="E54" i="6"/>
  <c r="C54" i="6"/>
  <c r="E31" i="6"/>
  <c r="E27" i="6"/>
  <c r="C36" i="6"/>
  <c r="C35" i="6"/>
  <c r="C34" i="6"/>
  <c r="C33" i="6"/>
  <c r="E80" i="6"/>
  <c r="F80" i="6" s="1"/>
  <c r="G80" i="6" s="1"/>
  <c r="E79" i="6"/>
  <c r="F79" i="6" s="1"/>
  <c r="G79" i="6" s="1"/>
  <c r="E78" i="6"/>
  <c r="F78" i="6" s="1"/>
  <c r="E77" i="6"/>
  <c r="F77" i="6" s="1"/>
  <c r="E76" i="6"/>
  <c r="E75" i="6"/>
  <c r="F75" i="6" s="1"/>
  <c r="E72" i="6"/>
  <c r="F72" i="6" s="1"/>
  <c r="C80" i="6"/>
  <c r="C79" i="6"/>
  <c r="C78" i="6"/>
  <c r="C77" i="6"/>
  <c r="C76" i="6"/>
  <c r="C75" i="6"/>
  <c r="C73" i="6"/>
  <c r="C72" i="6"/>
  <c r="C69" i="6"/>
  <c r="E69" i="6"/>
  <c r="F69" i="6" s="1"/>
  <c r="C70" i="6"/>
  <c r="E70" i="6"/>
  <c r="F70" i="6" s="1"/>
  <c r="G71" i="6"/>
  <c r="F74" i="6"/>
  <c r="G74" i="6" s="1"/>
  <c r="G69" i="6" l="1"/>
  <c r="G77" i="6"/>
  <c r="G78" i="6"/>
  <c r="F76" i="6"/>
  <c r="G76" i="6" s="1"/>
  <c r="G70" i="6"/>
  <c r="G75" i="6"/>
  <c r="G73" i="6"/>
  <c r="G18" i="9" l="1"/>
  <c r="G21" i="9"/>
  <c r="G23" i="9"/>
  <c r="G24" i="9"/>
  <c r="G29" i="9"/>
  <c r="F29" i="9"/>
  <c r="F23" i="9"/>
  <c r="F21" i="9"/>
  <c r="F18" i="9"/>
  <c r="E36" i="6" l="1"/>
  <c r="E35" i="6"/>
  <c r="E34" i="6"/>
  <c r="E33" i="6"/>
  <c r="B99" i="6" l="1"/>
  <c r="B98" i="6"/>
  <c r="E49" i="6"/>
  <c r="F49" i="6" s="1"/>
  <c r="C49" i="6"/>
  <c r="G7" i="11"/>
  <c r="C98" i="6" s="1"/>
  <c r="F7" i="11"/>
  <c r="E98" i="6" s="1"/>
  <c r="F98" i="6" s="1"/>
  <c r="G98" i="6" l="1"/>
  <c r="G51" i="6"/>
  <c r="E23" i="6" l="1"/>
  <c r="F23" i="6" s="1"/>
  <c r="E22" i="6"/>
  <c r="F22" i="6" s="1"/>
  <c r="C23" i="6"/>
  <c r="C22" i="6"/>
  <c r="E9" i="6" l="1"/>
  <c r="C9" i="6"/>
  <c r="B9" i="6"/>
  <c r="C8" i="6"/>
  <c r="E10" i="6"/>
  <c r="C10" i="6"/>
  <c r="G10" i="6" l="1"/>
  <c r="G9" i="6"/>
  <c r="B6" i="6" l="1"/>
  <c r="E65" i="6" l="1"/>
  <c r="F65" i="6" s="1"/>
  <c r="E64" i="6"/>
  <c r="E63" i="6"/>
  <c r="F63" i="6" s="1"/>
  <c r="E62" i="6"/>
  <c r="C65" i="6"/>
  <c r="C64" i="6"/>
  <c r="C63" i="6"/>
  <c r="C62" i="6"/>
  <c r="E45" i="6"/>
  <c r="C45" i="6"/>
  <c r="F45" i="6" l="1"/>
  <c r="G45" i="6" s="1"/>
  <c r="G63" i="6"/>
  <c r="F62" i="6"/>
  <c r="G62" i="6" s="1"/>
  <c r="F64" i="6"/>
  <c r="G64" i="6" s="1"/>
  <c r="G65" i="6"/>
  <c r="E60" i="6"/>
  <c r="F60" i="6" s="1"/>
  <c r="E59" i="6"/>
  <c r="E58" i="6"/>
  <c r="F58" i="6" s="1"/>
  <c r="G58" i="6" s="1"/>
  <c r="E57" i="6"/>
  <c r="F57" i="6" s="1"/>
  <c r="G57" i="6" s="1"/>
  <c r="F56" i="6"/>
  <c r="G56" i="6" s="1"/>
  <c r="C60" i="6"/>
  <c r="C59" i="6"/>
  <c r="C58" i="6"/>
  <c r="C57" i="6"/>
  <c r="G60" i="6" l="1"/>
  <c r="F59" i="6"/>
  <c r="G59" i="6" s="1"/>
  <c r="E176" i="6"/>
  <c r="E19" i="6"/>
  <c r="B8" i="6" l="1"/>
  <c r="E102" i="6" l="1"/>
  <c r="C102" i="6"/>
  <c r="F102" i="6" l="1"/>
  <c r="G102" i="6" s="1"/>
  <c r="E15" i="6"/>
  <c r="C15" i="6"/>
  <c r="F15" i="6" l="1"/>
  <c r="G15" i="6" s="1"/>
  <c r="C4" i="6"/>
  <c r="E5" i="6"/>
  <c r="C5" i="6"/>
  <c r="F5" i="6" l="1"/>
  <c r="G5" i="6" s="1"/>
  <c r="C113" i="6" l="1"/>
  <c r="E154" i="6" l="1"/>
  <c r="E147" i="6"/>
  <c r="F147" i="6" s="1"/>
  <c r="C147" i="6"/>
  <c r="F154" i="6" l="1"/>
  <c r="G154" i="6" s="1"/>
  <c r="G147" i="6"/>
  <c r="C96" i="6"/>
  <c r="C125" i="6" l="1"/>
  <c r="E133" i="6" l="1"/>
  <c r="C133" i="6"/>
  <c r="F133" i="6" l="1"/>
  <c r="G133" i="6" s="1"/>
  <c r="F35" i="6"/>
  <c r="G35" i="6" s="1"/>
  <c r="C165" i="6" l="1"/>
  <c r="E121" i="6"/>
  <c r="F121" i="6" s="1"/>
  <c r="G121" i="6" s="1"/>
  <c r="E120" i="6"/>
  <c r="F120" i="6" l="1"/>
  <c r="G120" i="6" s="1"/>
  <c r="G122" i="6" s="1"/>
  <c r="E178" i="6"/>
  <c r="F178" i="6" s="1"/>
  <c r="G178" i="6" s="1"/>
  <c r="E177" i="6"/>
  <c r="E175" i="6"/>
  <c r="F175" i="6" s="1"/>
  <c r="G175" i="6" s="1"/>
  <c r="G12" i="6"/>
  <c r="E21" i="6"/>
  <c r="E20" i="6"/>
  <c r="E18" i="6"/>
  <c r="F21" i="6" l="1"/>
  <c r="G21" i="6" s="1"/>
  <c r="F176" i="6"/>
  <c r="G176" i="6" s="1"/>
  <c r="F177" i="6"/>
  <c r="G177" i="6" s="1"/>
  <c r="F20" i="6"/>
  <c r="G20" i="6" s="1"/>
  <c r="G19" i="6"/>
  <c r="F18" i="6"/>
  <c r="G18" i="6" s="1"/>
  <c r="B112" i="6" l="1"/>
  <c r="A2" i="10" l="1"/>
  <c r="E2" i="10" l="1"/>
  <c r="A31" i="10"/>
  <c r="B14" i="6" l="1"/>
  <c r="F210" i="6" l="1"/>
  <c r="F208" i="6"/>
  <c r="F206" i="6"/>
  <c r="F202" i="6"/>
  <c r="F171" i="6"/>
  <c r="F169" i="6"/>
  <c r="E143" i="6" l="1"/>
  <c r="F143" i="6" s="1"/>
  <c r="C143" i="6"/>
  <c r="E141" i="6"/>
  <c r="F141" i="6" s="1"/>
  <c r="C141" i="6"/>
  <c r="E139" i="6"/>
  <c r="F139" i="6" s="1"/>
  <c r="C139" i="6"/>
  <c r="E137" i="6"/>
  <c r="F137" i="6" s="1"/>
  <c r="C137" i="6"/>
  <c r="E135" i="6"/>
  <c r="F135" i="6" s="1"/>
  <c r="C135" i="6"/>
  <c r="E131" i="6"/>
  <c r="F131" i="6" s="1"/>
  <c r="C131" i="6"/>
  <c r="E129" i="6"/>
  <c r="F129" i="6" s="1"/>
  <c r="C129" i="6"/>
  <c r="E127" i="6"/>
  <c r="F127" i="6" s="1"/>
  <c r="C127" i="6"/>
  <c r="E125" i="6"/>
  <c r="F125" i="6" s="1"/>
  <c r="G139" i="6" l="1"/>
  <c r="G125" i="6"/>
  <c r="G127" i="6"/>
  <c r="G129" i="6"/>
  <c r="G131" i="6"/>
  <c r="G135" i="6"/>
  <c r="G137" i="6"/>
  <c r="G141" i="6"/>
  <c r="G143" i="6"/>
  <c r="G144" i="6" l="1"/>
  <c r="C13" i="6"/>
  <c r="G169" i="6" l="1"/>
  <c r="G171" i="6"/>
  <c r="F34" i="6" l="1"/>
  <c r="A1" i="9"/>
  <c r="A1" i="10" s="1"/>
  <c r="A1" i="12" s="1"/>
  <c r="E1" i="12" s="1"/>
  <c r="E1" i="8"/>
  <c r="A2" i="11" l="1"/>
  <c r="A30" i="10"/>
  <c r="E1" i="9"/>
  <c r="E1" i="10"/>
  <c r="B89" i="6"/>
  <c r="E89" i="6"/>
  <c r="C89" i="6"/>
  <c r="E2" i="11" l="1"/>
  <c r="A1" i="7"/>
  <c r="G89" i="6"/>
  <c r="E84" i="6" l="1"/>
  <c r="F84" i="6" s="1"/>
  <c r="E110" i="6" l="1"/>
  <c r="F110" i="6" s="1"/>
  <c r="C110" i="6"/>
  <c r="E100" i="6"/>
  <c r="F100" i="6" s="1"/>
  <c r="F99" i="6"/>
  <c r="E96" i="6"/>
  <c r="F96" i="6" s="1"/>
  <c r="E94" i="6"/>
  <c r="F94" i="6" s="1"/>
  <c r="E92" i="6"/>
  <c r="F92" i="6" s="1"/>
  <c r="E86" i="6"/>
  <c r="F86" i="6" s="1"/>
  <c r="F204" i="6"/>
  <c r="C210" i="6"/>
  <c r="C208" i="6"/>
  <c r="C206" i="6"/>
  <c r="C204" i="6"/>
  <c r="C202" i="6"/>
  <c r="E197" i="6"/>
  <c r="F197" i="6" s="1"/>
  <c r="E195" i="6"/>
  <c r="F195" i="6" s="1"/>
  <c r="E193" i="6"/>
  <c r="F193" i="6" s="1"/>
  <c r="E191" i="6"/>
  <c r="F191" i="6" s="1"/>
  <c r="E189" i="6"/>
  <c r="F189" i="6" s="1"/>
  <c r="E187" i="6"/>
  <c r="F187" i="6" s="1"/>
  <c r="E185" i="6"/>
  <c r="F185" i="6" s="1"/>
  <c r="E182" i="6"/>
  <c r="F182" i="6" s="1"/>
  <c r="C197" i="6"/>
  <c r="C195" i="6"/>
  <c r="C193" i="6"/>
  <c r="C191" i="6"/>
  <c r="C189" i="6"/>
  <c r="C187" i="6"/>
  <c r="C185" i="6"/>
  <c r="C182" i="6"/>
  <c r="E173" i="6"/>
  <c r="C173" i="6"/>
  <c r="E165" i="6"/>
  <c r="F165" i="6" s="1"/>
  <c r="E160" i="6"/>
  <c r="F160" i="6" s="1"/>
  <c r="E158" i="6"/>
  <c r="F158" i="6" s="1"/>
  <c r="E156" i="6"/>
  <c r="F156" i="6" s="1"/>
  <c r="E151" i="6"/>
  <c r="F151" i="6" s="1"/>
  <c r="E149" i="6"/>
  <c r="F149" i="6" s="1"/>
  <c r="C151" i="6"/>
  <c r="C149" i="6"/>
  <c r="E117" i="6"/>
  <c r="F117" i="6" s="1"/>
  <c r="E116" i="6"/>
  <c r="F116" i="6" s="1"/>
  <c r="E115" i="6"/>
  <c r="F115" i="6" s="1"/>
  <c r="E113" i="6"/>
  <c r="E112" i="6"/>
  <c r="G112" i="6" s="1"/>
  <c r="E108" i="6"/>
  <c r="F108" i="6" s="1"/>
  <c r="E106" i="6"/>
  <c r="F106" i="6" s="1"/>
  <c r="C117" i="6"/>
  <c r="C116" i="6"/>
  <c r="C115" i="6"/>
  <c r="C112" i="6"/>
  <c r="C108" i="6"/>
  <c r="C106" i="6"/>
  <c r="C94" i="6"/>
  <c r="C86" i="6"/>
  <c r="C84" i="6"/>
  <c r="E55" i="6"/>
  <c r="F54" i="6"/>
  <c r="E53" i="6"/>
  <c r="F53" i="6" s="1"/>
  <c r="E50" i="6"/>
  <c r="E43" i="6"/>
  <c r="F43" i="6" s="1"/>
  <c r="E41" i="6"/>
  <c r="F41" i="6" s="1"/>
  <c r="C55" i="6"/>
  <c r="C53" i="6"/>
  <c r="C50" i="6"/>
  <c r="C43" i="6"/>
  <c r="C41" i="6"/>
  <c r="E37" i="6"/>
  <c r="F37" i="6" s="1"/>
  <c r="F36" i="6"/>
  <c r="F33" i="6"/>
  <c r="E29" i="6"/>
  <c r="F29" i="6" s="1"/>
  <c r="F27" i="6"/>
  <c r="C31" i="6"/>
  <c r="C37" i="6"/>
  <c r="C29" i="6"/>
  <c r="C27" i="6"/>
  <c r="E16" i="6"/>
  <c r="E14" i="6"/>
  <c r="E13" i="6"/>
  <c r="C16" i="6"/>
  <c r="C14" i="6"/>
  <c r="E11" i="6"/>
  <c r="E8" i="6"/>
  <c r="E7" i="6"/>
  <c r="E6" i="6"/>
  <c r="E4" i="6"/>
  <c r="F4" i="6" s="1"/>
  <c r="C11" i="6"/>
  <c r="C7" i="6"/>
  <c r="C6" i="6"/>
  <c r="F48" i="6" l="1"/>
  <c r="G48" i="6" s="1"/>
  <c r="F50" i="6"/>
  <c r="G50" i="6" s="1"/>
  <c r="F55" i="6"/>
  <c r="G55" i="6" s="1"/>
  <c r="F14" i="6"/>
  <c r="G14" i="6" s="1"/>
  <c r="F16" i="6"/>
  <c r="G16" i="6" s="1"/>
  <c r="G11" i="6"/>
  <c r="F13" i="6"/>
  <c r="G13" i="6" s="1"/>
  <c r="F113" i="6"/>
  <c r="G113" i="6" s="1"/>
  <c r="B173" i="6"/>
  <c r="G208" i="6"/>
  <c r="G206" i="6"/>
  <c r="G210" i="6"/>
  <c r="G185" i="6"/>
  <c r="B100" i="6" l="1"/>
  <c r="G96" i="6"/>
  <c r="G173" i="6" l="1"/>
  <c r="G31" i="6"/>
  <c r="G36" i="6"/>
  <c r="G34" i="6"/>
  <c r="G182" i="6" l="1"/>
  <c r="G184" i="6" l="1"/>
  <c r="G204" i="6"/>
  <c r="G202" i="6"/>
  <c r="G197" i="6"/>
  <c r="G195" i="6"/>
  <c r="G193" i="6"/>
  <c r="G191" i="6"/>
  <c r="G189" i="6"/>
  <c r="G187" i="6"/>
  <c r="G165" i="6"/>
  <c r="G166" i="6" s="1"/>
  <c r="G8" i="6"/>
  <c r="G6" i="6"/>
  <c r="G4" i="6"/>
  <c r="G117" i="6"/>
  <c r="G116" i="6"/>
  <c r="G115" i="6"/>
  <c r="G110" i="6"/>
  <c r="G108" i="6"/>
  <c r="G106" i="6"/>
  <c r="G100" i="6"/>
  <c r="G99" i="6"/>
  <c r="G94" i="6"/>
  <c r="G92" i="6"/>
  <c r="G86" i="6"/>
  <c r="G84" i="6"/>
  <c r="G160" i="6"/>
  <c r="G158" i="6"/>
  <c r="G156" i="6"/>
  <c r="G151" i="6"/>
  <c r="G149" i="6"/>
  <c r="G54" i="6"/>
  <c r="G53" i="6"/>
  <c r="G43" i="6"/>
  <c r="G41" i="6"/>
  <c r="G37" i="6"/>
  <c r="G33" i="6"/>
  <c r="G29" i="6"/>
  <c r="G27" i="6"/>
  <c r="G66" i="6" l="1"/>
  <c r="G161" i="6"/>
  <c r="G118" i="6"/>
  <c r="G38" i="6"/>
  <c r="G90" i="6"/>
  <c r="G103" i="6"/>
  <c r="G199" i="6"/>
  <c r="G211" i="6"/>
  <c r="G179" i="6"/>
  <c r="G7" i="6"/>
  <c r="G24" i="6" s="1"/>
  <c r="G72" i="6"/>
  <c r="G81" i="6" s="1"/>
  <c r="G212" i="6" l="1"/>
</calcChain>
</file>

<file path=xl/comments1.xml><?xml version="1.0" encoding="utf-8"?>
<comments xmlns="http://schemas.openxmlformats.org/spreadsheetml/2006/main">
  <authors>
    <author>Marquez, Carrie</author>
  </authors>
  <commentList>
    <comment ref="C31" authorId="0" shapeId="0">
      <text>
        <r>
          <rPr>
            <b/>
            <sz val="9"/>
            <color indexed="81"/>
            <rFont val="Tahoma"/>
            <charset val="1"/>
          </rPr>
          <t>Marquez, Carrie:</t>
        </r>
        <r>
          <rPr>
            <sz val="9"/>
            <color indexed="81"/>
            <rFont val="Tahoma"/>
            <charset val="1"/>
          </rPr>
          <t xml:space="preserve">
3.5mm fits most standard jacks in computer tablet, etc</t>
        </r>
      </text>
    </comment>
  </commentList>
</comments>
</file>

<file path=xl/sharedStrings.xml><?xml version="1.0" encoding="utf-8"?>
<sst xmlns="http://schemas.openxmlformats.org/spreadsheetml/2006/main" count="650" uniqueCount="293">
  <si>
    <t>Tax</t>
  </si>
  <si>
    <t>Cost</t>
  </si>
  <si>
    <t xml:space="preserve">E-Waste Recycling Fee </t>
  </si>
  <si>
    <t>Ext</t>
  </si>
  <si>
    <t>FOR ESTIMATE ONLY - ALL PRICES SUBJECT TO CHANGE</t>
  </si>
  <si>
    <t>All prices include shipping unless indicated</t>
  </si>
  <si>
    <t>optional</t>
  </si>
  <si>
    <t xml:space="preserve"> </t>
  </si>
  <si>
    <t>Enter Qty</t>
  </si>
  <si>
    <t>Audio Visual Equipment and Supplies</t>
  </si>
  <si>
    <t xml:space="preserve"> GRAND TOTAL</t>
  </si>
  <si>
    <t>See below for required accessories</t>
  </si>
  <si>
    <t>Printer SUBTOTAL</t>
  </si>
  <si>
    <t>Cart SUBTOTAL</t>
  </si>
  <si>
    <t>Document Camera  SUBTOTAL</t>
  </si>
  <si>
    <t>Desktops come with keyboard and mouse, see below for required accessories</t>
  </si>
  <si>
    <t>Required for each notebook:</t>
  </si>
  <si>
    <t>iPad SUBTOTAL</t>
  </si>
  <si>
    <t>Optional:</t>
  </si>
  <si>
    <t xml:space="preserve">optional </t>
  </si>
  <si>
    <t>(cart required for class set, see Cart section below))</t>
  </si>
  <si>
    <t>Headphone/Headset SUBTOTAL</t>
  </si>
  <si>
    <t>Additional configurations at http://www.apple.com/us-hed/shop</t>
  </si>
  <si>
    <t>required for cart 36 Chromebooks</t>
  </si>
  <si>
    <t>works with Chromebooks</t>
  </si>
  <si>
    <t>Lamp for LCD Projector Epson 84+ ELPLP50</t>
  </si>
  <si>
    <t>Smart UF55/65</t>
  </si>
  <si>
    <t>Smart UX60</t>
  </si>
  <si>
    <t>Smart UF75</t>
  </si>
  <si>
    <r>
      <t xml:space="preserve">PROJECTOR LAMPS: </t>
    </r>
    <r>
      <rPr>
        <b/>
        <i/>
        <sz val="10"/>
        <rFont val="Calibri"/>
        <family val="2"/>
        <scheme val="minor"/>
      </rPr>
      <t>VENDOR NORTHSTAR AV</t>
    </r>
  </si>
  <si>
    <r>
      <t>Apple iPads</t>
    </r>
    <r>
      <rPr>
        <sz val="10"/>
        <rFont val="Calibri"/>
        <family val="2"/>
        <scheme val="minor"/>
      </rPr>
      <t xml:space="preserve">  </t>
    </r>
    <r>
      <rPr>
        <i/>
        <sz val="10"/>
        <rFont val="Calibri"/>
        <family val="2"/>
        <scheme val="minor"/>
      </rPr>
      <t>VENDOR: APPLE</t>
    </r>
  </si>
  <si>
    <r>
      <t>Document Cameras</t>
    </r>
    <r>
      <rPr>
        <sz val="10"/>
        <rFont val="Calibri"/>
        <family val="2"/>
        <scheme val="minor"/>
      </rPr>
      <t xml:space="preserve"> </t>
    </r>
    <r>
      <rPr>
        <i/>
        <sz val="10"/>
        <rFont val="Calibri"/>
        <family val="2"/>
        <scheme val="minor"/>
      </rPr>
      <t>VENDOR: CDWG</t>
    </r>
  </si>
  <si>
    <t>Chromebooks SUBTOTAL</t>
  </si>
  <si>
    <t>Asset Tag CDW/CDWG Asset Tag install WITH another Configuration Center service Mfg. Part#: ASSETTAGW/INSTALL UNSPSC: 43162603 Contract: MARKET</t>
  </si>
  <si>
    <t>VENDOR: CDWG</t>
  </si>
  <si>
    <t>Optional Accessories</t>
  </si>
  <si>
    <t>required for monitor</t>
  </si>
  <si>
    <t>MONITORS</t>
  </si>
  <si>
    <t>Use these templates to create Reqs in Digital Schools.</t>
  </si>
  <si>
    <t>Sleeves</t>
  </si>
  <si>
    <t>Copy and paste Description into Digital Schools. Include all requirements.</t>
  </si>
  <si>
    <t>Only required for class Sets</t>
  </si>
  <si>
    <t>Only required for class sets</t>
  </si>
  <si>
    <t>Only required for take home CBs</t>
  </si>
  <si>
    <t>Include all required items as listed.</t>
  </si>
  <si>
    <t>Accessories</t>
  </si>
  <si>
    <t>Line 2 required</t>
  </si>
  <si>
    <t>Line 4 required</t>
  </si>
  <si>
    <t>Line 3 required</t>
  </si>
  <si>
    <t>STANDARD IMAC</t>
  </si>
  <si>
    <t>BUDGET IMAC</t>
  </si>
  <si>
    <t>iPADS</t>
  </si>
  <si>
    <t>Line 1</t>
  </si>
  <si>
    <t>Document Camera</t>
  </si>
  <si>
    <t>Headphones and Headsets</t>
  </si>
  <si>
    <t>PROJECTOR LAMPS</t>
  </si>
  <si>
    <t>MACBOOK PRO 13"</t>
  </si>
  <si>
    <t>MACBOOK AIR 13"</t>
  </si>
  <si>
    <t>Required for each</t>
  </si>
  <si>
    <t>Include all required items as listed. VENDOR CDWG unless noted</t>
  </si>
  <si>
    <r>
      <t xml:space="preserve">Apple Laptop Computers </t>
    </r>
    <r>
      <rPr>
        <i/>
        <sz val="10"/>
        <rFont val="Calibri"/>
        <family val="2"/>
        <scheme val="minor"/>
      </rPr>
      <t xml:space="preserve"> VENDOR: APPLE</t>
    </r>
  </si>
  <si>
    <t>6% Shipping (Headphones)</t>
  </si>
  <si>
    <t>36 Bay - Anywhere Cart Plus - AC Plus</t>
  </si>
  <si>
    <t xml:space="preserve">12 Bay - Anywhere Cabinet Mini </t>
  </si>
  <si>
    <t>Intelligent Classroom Supp.</t>
  </si>
  <si>
    <t>Line 2</t>
  </si>
  <si>
    <t xml:space="preserve"> SUBTOTAL</t>
  </si>
  <si>
    <t>Lightning to VGA Adapter MD825AM/A</t>
  </si>
  <si>
    <t>Mini DisplayPort to VGA Adapter MB572Z/B</t>
  </si>
  <si>
    <r>
      <rPr>
        <b/>
        <sz val="10"/>
        <rFont val="Calibri"/>
        <family val="2"/>
        <scheme val="minor"/>
      </rPr>
      <t>SHIPPING:</t>
    </r>
    <r>
      <rPr>
        <sz val="9"/>
        <rFont val="Calibri"/>
        <family val="2"/>
        <scheme val="minor"/>
      </rPr>
      <t xml:space="preserve"> $0-$49.99=$7.95, $50-$99.99=$10.95, $100-$199.99-$14.95, $200-$499.99-$18.95 $500+ 6% of order</t>
    </r>
  </si>
  <si>
    <r>
      <rPr>
        <b/>
        <sz val="11"/>
        <rFont val="Calibri"/>
        <family val="2"/>
        <scheme val="minor"/>
      </rPr>
      <t>QUANTITY:</t>
    </r>
    <r>
      <rPr>
        <sz val="11"/>
        <rFont val="Calibri"/>
        <family val="2"/>
        <scheme val="minor"/>
      </rPr>
      <t xml:space="preserve"> </t>
    </r>
    <r>
      <rPr>
        <sz val="11"/>
        <color rgb="FFFF0000"/>
        <rFont val="Calibri"/>
        <family val="2"/>
        <scheme val="minor"/>
      </rPr>
      <t>1+$7.45</t>
    </r>
    <r>
      <rPr>
        <sz val="11"/>
        <rFont val="Calibri"/>
        <family val="2"/>
        <scheme val="minor"/>
      </rPr>
      <t xml:space="preserve">, </t>
    </r>
    <r>
      <rPr>
        <sz val="11"/>
        <color rgb="FF00B0F0"/>
        <rFont val="Calibri"/>
        <family val="2"/>
        <scheme val="minor"/>
      </rPr>
      <t>25+ $6.95</t>
    </r>
    <r>
      <rPr>
        <sz val="11"/>
        <rFont val="Calibri"/>
        <family val="2"/>
        <scheme val="minor"/>
      </rPr>
      <t xml:space="preserve">, </t>
    </r>
    <r>
      <rPr>
        <sz val="11"/>
        <color rgb="FF00B050"/>
        <rFont val="Calibri"/>
        <family val="2"/>
        <scheme val="minor"/>
      </rPr>
      <t>100+ $6.45</t>
    </r>
    <r>
      <rPr>
        <sz val="11"/>
        <rFont val="Calibri"/>
        <family val="2"/>
        <scheme val="minor"/>
      </rPr>
      <t xml:space="preserve">, </t>
    </r>
    <r>
      <rPr>
        <sz val="11"/>
        <color rgb="FF7030A0"/>
        <rFont val="Calibri"/>
        <family val="2"/>
        <scheme val="minor"/>
      </rPr>
      <t>500+ $5.95</t>
    </r>
  </si>
  <si>
    <t>SHIPPING: $0-$49.99=$7.95, $50-$99.99=$10.95, $100-$199.99-$14.95, $200-$499.99-$18.95 $500+ 6% of order</t>
  </si>
  <si>
    <r>
      <rPr>
        <b/>
        <sz val="8"/>
        <rFont val="Calibri"/>
        <family val="2"/>
        <scheme val="minor"/>
      </rPr>
      <t xml:space="preserve">SHIPPING: </t>
    </r>
    <r>
      <rPr>
        <sz val="8"/>
        <rFont val="Calibri"/>
        <family val="2"/>
        <scheme val="minor"/>
      </rPr>
      <t>$0-$49.99=$7.95, $50-$99.99=$10.95, $100-$199.99-$14.95, $200-$499.99-$18.95 $500+ 6% of order</t>
    </r>
  </si>
  <si>
    <r>
      <rPr>
        <b/>
        <sz val="8"/>
        <rFont val="Calibri"/>
        <family val="2"/>
        <scheme val="minor"/>
      </rPr>
      <t>QUANTITY</t>
    </r>
    <r>
      <rPr>
        <sz val="8"/>
        <rFont val="Calibri"/>
        <family val="2"/>
        <scheme val="minor"/>
      </rPr>
      <t>: 1+$7.45, 25+ $6.95, 100+ $6.45, 500+ $5.95</t>
    </r>
  </si>
  <si>
    <t>QUANTITY: 1+$7.45, 25+ $6.95, 100+ $6.45, 500+ $5.95</t>
  </si>
  <si>
    <t>Deployment of Cart for Chromebook PAJARO VALLEY 1 CART Mfg. Part#: ACT-REQ35323-1 Electronic distribution - NO MEDIA Contract: MARKET</t>
  </si>
  <si>
    <t>CHROME Carts/ Cabinet/ BOX</t>
  </si>
  <si>
    <t>Google Chrome Management Console License MFG Part # CROSSWDISEDU  UNSPSC: 43232804  Electronic Distribution-NO MEDIA Contract Cal SAVE Technology Contract 527682 (527683)  CDW # 3577022</t>
  </si>
  <si>
    <t>Logitech Wireless Combo MK270 Keyboard &amp; Mouse set- English MFG PART # 920-004536  UNSPSC: 43211706  Contyract: Cal SAVE Technology Contract 527683 (527683) CDW # 3006282</t>
  </si>
  <si>
    <t>Peerless SmartMount Universal Flat Wall Mount Trade Compliant MF PART # SF630 UNSPSC: 31162313 Contract: CalSAVE Technology Contract 527683 (527683) CDW # 792174</t>
  </si>
  <si>
    <r>
      <rPr>
        <b/>
        <sz val="11"/>
        <rFont val="Calibri"/>
        <family val="2"/>
        <scheme val="minor"/>
      </rPr>
      <t>Anywhere Cart</t>
    </r>
    <r>
      <rPr>
        <sz val="11"/>
        <rFont val="Calibri"/>
        <family val="2"/>
        <scheme val="minor"/>
      </rPr>
      <t xml:space="preserve">   - holds 36 Chrome Books                                                                          Contract: CalSAVE Technology Contract 527683 (527683)</t>
    </r>
  </si>
  <si>
    <r>
      <rPr>
        <b/>
        <sz val="11"/>
        <rFont val="Calibri"/>
        <family val="2"/>
        <scheme val="minor"/>
      </rPr>
      <t xml:space="preserve">ASUS ChromeBOX </t>
    </r>
    <r>
      <rPr>
        <sz val="11"/>
        <rFont val="Calibri"/>
        <family val="2"/>
        <scheme val="minor"/>
      </rPr>
      <t>CN62 G096U USFF Celeron 3215U 1.7 GHz 4 GB 16 GB MFG. Part # CHROMEBOX2-G096U  UNSPSC: 43211508  Contract: CalSAVE Technology Contract 527682 (527683) CDW # 4747021</t>
    </r>
  </si>
  <si>
    <r>
      <t>Line 2 Required</t>
    </r>
    <r>
      <rPr>
        <b/>
        <i/>
        <sz val="11"/>
        <rFont val="Calibri"/>
        <family val="2"/>
        <scheme val="minor"/>
      </rPr>
      <t xml:space="preserve"> w/ box</t>
    </r>
  </si>
  <si>
    <r>
      <t xml:space="preserve">optional </t>
    </r>
    <r>
      <rPr>
        <b/>
        <i/>
        <sz val="11"/>
        <rFont val="Calibri"/>
        <family val="2"/>
        <scheme val="minor"/>
      </rPr>
      <t>w/ box</t>
    </r>
  </si>
  <si>
    <r>
      <rPr>
        <b/>
        <sz val="10"/>
        <rFont val="Calibri"/>
        <family val="2"/>
        <scheme val="minor"/>
      </rPr>
      <t xml:space="preserve">ASUS ChromeBOX </t>
    </r>
    <r>
      <rPr>
        <sz val="10"/>
        <rFont val="Calibri"/>
        <family val="2"/>
        <scheme val="minor"/>
      </rPr>
      <t>CN62 G096U USFF Celeron 3215U 1.7 GHz 4 GB 16 GB MFG. Part # CHROMEBOX2-G096U  UNSPSC: 43211508  Contract: CalSAVE Technology Contract 527682 (527683) CDW # 4747021</t>
    </r>
  </si>
  <si>
    <t>(see specific tab for shipping /quantity headphone price breaks)</t>
  </si>
  <si>
    <r>
      <t xml:space="preserve">Carts /Cabinet/BOXES </t>
    </r>
    <r>
      <rPr>
        <i/>
        <sz val="10"/>
        <rFont val="Calibri"/>
        <family val="2"/>
        <scheme val="minor"/>
      </rPr>
      <t>Vendor: CDWG</t>
    </r>
  </si>
  <si>
    <t>Apple Cables/Adapters</t>
  </si>
  <si>
    <t>USB-C Digital AV Multiport adapter MJ1K2AM/A</t>
  </si>
  <si>
    <t>USB-C VGA Multiport adapter MJ1L2AM/A</t>
  </si>
  <si>
    <t>Apple Cable/Adapters VENDOR: APPLE</t>
  </si>
  <si>
    <t>AVerVision F17-8M - document camera Mfg. Part#: VISIF178M
UNSPSC: 45121517 Contract: CalSAVE Technology Contract 527683 (527683)</t>
  </si>
  <si>
    <r>
      <t xml:space="preserve">A current list of all APPLE COMPUTER products can be found here (Select the Education Price list)  </t>
    </r>
    <r>
      <rPr>
        <i/>
        <u/>
        <sz val="16"/>
        <color rgb="FF00B0F0"/>
        <rFont val="Calibri"/>
        <family val="2"/>
        <scheme val="minor"/>
      </rPr>
      <t>https://www.apple.com/education/pricelists/</t>
    </r>
  </si>
  <si>
    <r>
      <t xml:space="preserve">Apple Desktop Computers </t>
    </r>
    <r>
      <rPr>
        <i/>
        <sz val="10"/>
        <rFont val="Calibri"/>
        <family val="2"/>
        <scheme val="minor"/>
      </rPr>
      <t xml:space="preserve"> VENDOR: APPLE COMPT INC</t>
    </r>
  </si>
  <si>
    <t>Recommended</t>
  </si>
  <si>
    <t>RECOMMENDED</t>
  </si>
  <si>
    <r>
      <t xml:space="preserve">iTune Volume Voucher Cards </t>
    </r>
    <r>
      <rPr>
        <sz val="8"/>
        <color rgb="FFFF0000"/>
        <rFont val="Calibri"/>
        <family val="2"/>
        <scheme val="minor"/>
      </rPr>
      <t>(PO must list Part#/Qnty/Desc/VPP Acct Name to load to</t>
    </r>
    <r>
      <rPr>
        <sz val="11"/>
        <rFont val="Calibri"/>
        <family val="2"/>
        <scheme val="minor"/>
      </rPr>
      <t>)</t>
    </r>
  </si>
  <si>
    <r>
      <t xml:space="preserve">Headphone LS255 Labsonic Stereo Headphones black, works with Chromebooks, </t>
    </r>
    <r>
      <rPr>
        <b/>
        <sz val="11"/>
        <color rgb="FFFF0000"/>
        <rFont val="Calibri"/>
        <family val="2"/>
        <scheme val="minor"/>
      </rPr>
      <t>VENDOR: ACP DIRECT</t>
    </r>
  </si>
  <si>
    <r>
      <t>Laptop Bag - Kensington LS240</t>
    </r>
    <r>
      <rPr>
        <b/>
        <sz val="8"/>
        <color rgb="FFFF0000"/>
        <rFont val="Calibri"/>
        <family val="2"/>
        <scheme val="minor"/>
      </rPr>
      <t xml:space="preserve"> (VENDOR: CDW)</t>
    </r>
  </si>
  <si>
    <r>
      <t>Lamp for LCD Projector Epson 95 ELPLP60</t>
    </r>
    <r>
      <rPr>
        <b/>
        <sz val="8"/>
        <color rgb="FFFF0000"/>
        <rFont val="Calibri"/>
        <family val="2"/>
        <scheme val="minor"/>
      </rPr>
      <t xml:space="preserve"> (VENDOR: NORTHSTAR)</t>
    </r>
  </si>
  <si>
    <r>
      <t xml:space="preserve">Teacher Pendant Mic Frontrow# 1000-00039 </t>
    </r>
    <r>
      <rPr>
        <sz val="11"/>
        <color rgb="FFFF0000"/>
        <rFont val="Calibri"/>
        <family val="2"/>
        <scheme val="minor"/>
      </rPr>
      <t>VENDOR: SEHI (NO HP)</t>
    </r>
  </si>
  <si>
    <r>
      <t xml:space="preserve">Student Microphone Frontrow #1000-00040 </t>
    </r>
    <r>
      <rPr>
        <sz val="11"/>
        <color rgb="FFFF0000"/>
        <rFont val="Calibri"/>
        <family val="2"/>
        <scheme val="minor"/>
      </rPr>
      <t>Vendor: SEHI (NO HP)</t>
    </r>
  </si>
  <si>
    <r>
      <t xml:space="preserve">Replacement Batteries Frontrow # 450-7359-101 </t>
    </r>
    <r>
      <rPr>
        <sz val="11"/>
        <color rgb="FFFF0000"/>
        <rFont val="Calibri"/>
        <family val="2"/>
        <scheme val="minor"/>
      </rPr>
      <t>VENDOR: SEHI (NO HP)</t>
    </r>
  </si>
  <si>
    <r>
      <t xml:space="preserve">Power Supply for Mic IMC-01, Frontrow # 040-5089-101 </t>
    </r>
    <r>
      <rPr>
        <sz val="10"/>
        <color rgb="FFFF0000"/>
        <rFont val="Calibri"/>
        <family val="2"/>
        <scheme val="minor"/>
      </rPr>
      <t>VENDOR: SEHI (NO HP)</t>
    </r>
  </si>
  <si>
    <r>
      <t xml:space="preserve">Intelligent Classroom Supplies         </t>
    </r>
    <r>
      <rPr>
        <b/>
        <sz val="10"/>
        <color rgb="FFFF0000"/>
        <rFont val="Calibri"/>
        <family val="2"/>
        <scheme val="minor"/>
      </rPr>
      <t xml:space="preserve"> </t>
    </r>
    <r>
      <rPr>
        <b/>
        <sz val="10"/>
        <color rgb="FF0070C0"/>
        <rFont val="Calibri"/>
        <family val="2"/>
        <scheme val="minor"/>
      </rPr>
      <t>(Add $6 shipping for any Sehi order under $500)</t>
    </r>
  </si>
  <si>
    <r>
      <t>HP PRINTERS</t>
    </r>
    <r>
      <rPr>
        <sz val="10"/>
        <rFont val="Calibri"/>
        <family val="2"/>
        <scheme val="minor"/>
      </rPr>
      <t xml:space="preserve">  </t>
    </r>
    <r>
      <rPr>
        <i/>
        <sz val="10"/>
        <rFont val="Calibri"/>
        <family val="2"/>
        <scheme val="minor"/>
      </rPr>
      <t>VENDOR: SEHI</t>
    </r>
  </si>
  <si>
    <t>Line2 Required</t>
  </si>
  <si>
    <t>Line 2 Required</t>
  </si>
  <si>
    <t>Line 4 Optional</t>
  </si>
  <si>
    <t>Line 5 Optional</t>
  </si>
  <si>
    <t>Line 6 Optional</t>
  </si>
  <si>
    <t>Line 7 Optional</t>
  </si>
  <si>
    <t>Line 8 Optional</t>
  </si>
  <si>
    <t>Microsoft Surface dock Commer SC PF3-00005, CONTRACT: NCPA #01-65 Synnex National Cooperative Purchasing Alliance</t>
  </si>
  <si>
    <r>
      <t xml:space="preserve">Microsoft Spro </t>
    </r>
    <r>
      <rPr>
        <b/>
        <sz val="11"/>
        <rFont val="Calibri"/>
        <family val="2"/>
        <scheme val="minor"/>
      </rPr>
      <t>Type Cove</t>
    </r>
    <r>
      <rPr>
        <sz val="11"/>
        <rFont val="Calibri"/>
        <family val="2"/>
        <scheme val="minor"/>
      </rPr>
      <t>r Comm M1725 SC, CONTRACT: NCPA #01-65 Synnex National Cooperative Purchasing Alliance</t>
    </r>
  </si>
  <si>
    <t>Microsoft Surface Pen Comm M1776 SC English, CONTRACT: NCPA #01-65 Synnex National Cooperative Purchasing Alliance</t>
  </si>
  <si>
    <r>
      <rPr>
        <b/>
        <i/>
        <sz val="10"/>
        <color theme="5"/>
        <rFont val="Calibri"/>
        <family val="2"/>
        <scheme val="minor"/>
      </rPr>
      <t>Required</t>
    </r>
    <r>
      <rPr>
        <i/>
        <sz val="10"/>
        <color theme="5"/>
        <rFont val="Calibri"/>
        <family val="2"/>
        <scheme val="minor"/>
      </rPr>
      <t xml:space="preserve"> for each Surface Pro:</t>
    </r>
  </si>
  <si>
    <r>
      <t xml:space="preserve">Base Microphone Charger Frontrow # 202-05-102-00  </t>
    </r>
    <r>
      <rPr>
        <sz val="11"/>
        <color rgb="FFFF0000"/>
        <rFont val="Calibri"/>
        <family val="2"/>
        <scheme val="minor"/>
      </rPr>
      <t>VENDOR: SEHI (NO HP)</t>
    </r>
  </si>
  <si>
    <r>
      <t xml:space="preserve">HP M507dn </t>
    </r>
    <r>
      <rPr>
        <b/>
        <u/>
        <sz val="11"/>
        <rFont val="Calibri"/>
        <family val="2"/>
        <scheme val="minor"/>
      </rPr>
      <t>B&amp;W</t>
    </r>
    <r>
      <rPr>
        <sz val="11"/>
        <rFont val="Calibri"/>
        <family val="2"/>
        <scheme val="minor"/>
      </rPr>
      <t xml:space="preserve"> Laserjet Pro Printer w/Duplex, 1PV87A, </t>
    </r>
    <r>
      <rPr>
        <b/>
        <sz val="11"/>
        <rFont val="Calibri"/>
        <family val="2"/>
        <scheme val="minor"/>
      </rPr>
      <t>MNNVP-133, NASPO BID # PA 7-15-70-34-001</t>
    </r>
    <r>
      <rPr>
        <sz val="11"/>
        <rFont val="Calibri"/>
        <family val="2"/>
        <scheme val="minor"/>
      </rPr>
      <t>, 45/min, Recommended Monthly Vol: 2000-7500</t>
    </r>
  </si>
  <si>
    <r>
      <t xml:space="preserve">HP M553n </t>
    </r>
    <r>
      <rPr>
        <b/>
        <u/>
        <sz val="11"/>
        <rFont val="Calibri"/>
        <family val="2"/>
        <scheme val="minor"/>
      </rPr>
      <t>Color</t>
    </r>
    <r>
      <rPr>
        <sz val="11"/>
        <rFont val="Calibri"/>
        <family val="2"/>
        <scheme val="minor"/>
      </rPr>
      <t xml:space="preserve"> LaserJet printer, B5L24A, </t>
    </r>
    <r>
      <rPr>
        <b/>
        <sz val="11"/>
        <rFont val="Calibri"/>
        <family val="2"/>
        <scheme val="minor"/>
      </rPr>
      <t>MNNVP-133, NASPO BID # PA 7-15-70-34-001</t>
    </r>
    <r>
      <rPr>
        <sz val="11"/>
        <rFont val="Calibri"/>
        <family val="2"/>
        <scheme val="minor"/>
      </rPr>
      <t>,  38/min, Recommended Monthly Vol: 2000-7500</t>
    </r>
  </si>
  <si>
    <r>
      <t xml:space="preserve">HP M553dn </t>
    </r>
    <r>
      <rPr>
        <b/>
        <u/>
        <sz val="11"/>
        <rFont val="Calibri"/>
        <family val="2"/>
        <scheme val="minor"/>
      </rPr>
      <t xml:space="preserve">Color </t>
    </r>
    <r>
      <rPr>
        <sz val="11"/>
        <rFont val="Calibri"/>
        <family val="2"/>
        <scheme val="minor"/>
      </rPr>
      <t xml:space="preserve">Laserjet Enterprise Printer w/Duplex,  B5L25A </t>
    </r>
    <r>
      <rPr>
        <b/>
        <sz val="11"/>
        <rFont val="Calibri"/>
        <family val="2"/>
        <scheme val="minor"/>
      </rPr>
      <t>MNNVP-133, NASPO BID # PA 7-15-70-34-001</t>
    </r>
    <r>
      <rPr>
        <sz val="11"/>
        <rFont val="Calibri"/>
        <family val="2"/>
        <scheme val="minor"/>
      </rPr>
      <t>, 40/min, Recommended Monthy Vol: 2000-7500</t>
    </r>
  </si>
  <si>
    <r>
      <t xml:space="preserve">HP M553x </t>
    </r>
    <r>
      <rPr>
        <b/>
        <u/>
        <sz val="11"/>
        <rFont val="Calibri"/>
        <family val="2"/>
        <scheme val="minor"/>
      </rPr>
      <t>Colo</t>
    </r>
    <r>
      <rPr>
        <sz val="11"/>
        <rFont val="Calibri"/>
        <family val="2"/>
        <scheme val="minor"/>
      </rPr>
      <t xml:space="preserve">r Laserjet Printer w/Duplex &amp; Extra Paper Tray, B5L26A, </t>
    </r>
    <r>
      <rPr>
        <b/>
        <sz val="11"/>
        <rFont val="Calibri"/>
        <family val="2"/>
        <scheme val="minor"/>
      </rPr>
      <t>MNNVP-133, NASPO BID # PA 7-15-70-34-001</t>
    </r>
    <r>
      <rPr>
        <sz val="11"/>
        <rFont val="Calibri"/>
        <family val="2"/>
        <scheme val="minor"/>
      </rPr>
      <t>, 40/min, Recommended Monthly Vol: upto 7500</t>
    </r>
  </si>
  <si>
    <t>BLACK &amp; WHITE PRINTERS:</t>
  </si>
  <si>
    <t>COLORED PRINTERS:</t>
  </si>
  <si>
    <t>Intel UHD Graphics 620</t>
  </si>
  <si>
    <t>StF-Windows 10 Pro 64 National Academic Plus</t>
  </si>
  <si>
    <r>
      <t>Laptop Bag - Kensington LS240 (</t>
    </r>
    <r>
      <rPr>
        <b/>
        <sz val="8"/>
        <color rgb="FFFF0000"/>
        <rFont val="Arial"/>
        <family val="2"/>
      </rPr>
      <t>VENDOR: CDW)</t>
    </r>
  </si>
  <si>
    <t>SURFACE PRO SUBTOTAL</t>
  </si>
  <si>
    <t>Lin 3 Required</t>
  </si>
  <si>
    <t>Ewaste</t>
  </si>
  <si>
    <t>Line 3 Required</t>
  </si>
  <si>
    <t>Line 9 Optional</t>
  </si>
  <si>
    <r>
      <t xml:space="preserve">HP M404n </t>
    </r>
    <r>
      <rPr>
        <b/>
        <u/>
        <sz val="11"/>
        <rFont val="Calibri"/>
        <family val="2"/>
        <scheme val="minor"/>
      </rPr>
      <t>B&amp;W</t>
    </r>
    <r>
      <rPr>
        <sz val="11"/>
        <rFont val="Calibri"/>
        <family val="2"/>
        <scheme val="minor"/>
      </rPr>
      <t xml:space="preserve"> Laserjet Pro Printer, W1A52A, </t>
    </r>
    <r>
      <rPr>
        <b/>
        <sz val="11"/>
        <rFont val="Calibri"/>
        <family val="2"/>
        <scheme val="minor"/>
      </rPr>
      <t>MNNVP-133</t>
    </r>
    <r>
      <rPr>
        <sz val="11"/>
        <rFont val="Calibri"/>
        <family val="2"/>
        <scheme val="minor"/>
      </rPr>
      <t xml:space="preserve">, </t>
    </r>
    <r>
      <rPr>
        <b/>
        <sz val="11"/>
        <rFont val="Calibri"/>
        <family val="2"/>
        <scheme val="minor"/>
      </rPr>
      <t>NASPO BID # PA 7-15-70-34-001</t>
    </r>
    <r>
      <rPr>
        <sz val="11"/>
        <rFont val="Calibri"/>
        <family val="2"/>
        <scheme val="minor"/>
      </rPr>
      <t>, 40/38ppm, 80K pgs mo duty cycle</t>
    </r>
  </si>
  <si>
    <r>
      <t>HP M404dn</t>
    </r>
    <r>
      <rPr>
        <b/>
        <u/>
        <sz val="11"/>
        <rFont val="Calibri"/>
        <family val="2"/>
        <scheme val="minor"/>
      </rPr>
      <t xml:space="preserve"> B&amp;W </t>
    </r>
    <r>
      <rPr>
        <sz val="11"/>
        <rFont val="Calibri"/>
        <family val="2"/>
        <scheme val="minor"/>
      </rPr>
      <t xml:space="preserve">Laserjet Pro Printer w/duplex, W1A53A, </t>
    </r>
    <r>
      <rPr>
        <b/>
        <sz val="11"/>
        <rFont val="Calibri"/>
        <family val="2"/>
        <scheme val="minor"/>
      </rPr>
      <t>MNNVP-133,</t>
    </r>
    <r>
      <rPr>
        <sz val="11"/>
        <rFont val="Calibri"/>
        <family val="2"/>
        <scheme val="minor"/>
      </rPr>
      <t xml:space="preserve"> </t>
    </r>
    <r>
      <rPr>
        <b/>
        <sz val="11"/>
        <rFont val="Calibri"/>
        <family val="2"/>
        <scheme val="minor"/>
      </rPr>
      <t>NASPO BID # PA 7-15-70-34-001</t>
    </r>
    <r>
      <rPr>
        <sz val="11"/>
        <rFont val="Calibri"/>
        <family val="2"/>
        <scheme val="minor"/>
      </rPr>
      <t>, 40/38ppm, 80K pgs mo duty cycle</t>
    </r>
  </si>
  <si>
    <r>
      <t xml:space="preserve">HP M428fdn </t>
    </r>
    <r>
      <rPr>
        <b/>
        <u/>
        <sz val="11"/>
        <rFont val="Calibri"/>
        <family val="2"/>
        <scheme val="minor"/>
      </rPr>
      <t>Mulit Function</t>
    </r>
    <r>
      <rPr>
        <sz val="11"/>
        <rFont val="Calibri"/>
        <family val="2"/>
        <scheme val="minor"/>
      </rPr>
      <t xml:space="preserve">: FAX MFP B&amp;W Laser , w/duplex/scan/copy/fax, W1A29A, </t>
    </r>
    <r>
      <rPr>
        <b/>
        <sz val="11"/>
        <rFont val="Calibri"/>
        <family val="2"/>
        <scheme val="minor"/>
      </rPr>
      <t>MNNVP-133, NASPO BID # PA 7-15-70-34-001</t>
    </r>
    <r>
      <rPr>
        <sz val="11"/>
        <rFont val="Calibri"/>
        <family val="2"/>
        <scheme val="minor"/>
      </rPr>
      <t>, 40ppm, 80K mo/pgs duty cycle</t>
    </r>
  </si>
  <si>
    <t>USB-C Digital AV Multiport Adapter MUF82AM/A</t>
  </si>
  <si>
    <r>
      <t xml:space="preserve">Startech.com Displayport to HDMI 4 K convt DP 1.2-HDMI-4K 30Hz Mng DP2HD4KS/ CDW #343817 </t>
    </r>
    <r>
      <rPr>
        <b/>
        <sz val="8"/>
        <color rgb="FFFF0000"/>
        <rFont val="Calibri"/>
        <family val="2"/>
        <scheme val="minor"/>
      </rPr>
      <t>Vendor: Southern Comp Whse</t>
    </r>
  </si>
  <si>
    <r>
      <rPr>
        <b/>
        <u/>
        <sz val="10"/>
        <color rgb="FF7030A0"/>
        <rFont val="Arial"/>
        <family val="2"/>
      </rPr>
      <t xml:space="preserve">Vizio TV Remote XRT112 (Asin# B06XDN9MBD) </t>
    </r>
    <r>
      <rPr>
        <u/>
        <sz val="10"/>
        <color theme="10"/>
        <rFont val="Arial"/>
        <family val="2"/>
      </rPr>
      <t xml:space="preserve">  </t>
    </r>
    <r>
      <rPr>
        <u/>
        <sz val="10"/>
        <color rgb="FFFF0000"/>
        <rFont val="Arial"/>
        <family val="2"/>
      </rPr>
      <t xml:space="preserve"> VENDOR: AMAZON</t>
    </r>
  </si>
  <si>
    <r>
      <t>Headset (w/mic) Califone 3065AVT 3.5mm works with Chromebooks</t>
    </r>
    <r>
      <rPr>
        <b/>
        <sz val="11"/>
        <color rgb="FFFF0000"/>
        <rFont val="Calibri"/>
        <family val="2"/>
        <scheme val="minor"/>
      </rPr>
      <t xml:space="preserve"> (VENDOR: TROXELL)</t>
    </r>
  </si>
  <si>
    <r>
      <t>Headphone in a Bag Califone CAL CALCA2 3.5mm</t>
    </r>
    <r>
      <rPr>
        <b/>
        <sz val="11"/>
        <color rgb="FFFF0000"/>
        <rFont val="Calibri"/>
        <family val="2"/>
        <scheme val="minor"/>
      </rPr>
      <t xml:space="preserve"> (Vendor: TROXELL)</t>
    </r>
  </si>
  <si>
    <r>
      <t>Headphone Califone 3068AV 3.5mm plug   (</t>
    </r>
    <r>
      <rPr>
        <b/>
        <sz val="11"/>
        <color rgb="FFFF0000"/>
        <rFont val="Calibri"/>
        <family val="2"/>
        <scheme val="minor"/>
      </rPr>
      <t>Vendor: TROXELL)</t>
    </r>
  </si>
  <si>
    <r>
      <t xml:space="preserve">Headset (w/mic) Califone 3064AV 3.5mm plug  </t>
    </r>
    <r>
      <rPr>
        <b/>
        <sz val="11"/>
        <color rgb="FFFF0000"/>
        <rFont val="Calibri"/>
        <family val="2"/>
        <scheme val="minor"/>
      </rPr>
      <t>(Vendor: TROXELL)</t>
    </r>
  </si>
  <si>
    <r>
      <t xml:space="preserve">Headset (w/mic) Califone 3064-USB USB plug  </t>
    </r>
    <r>
      <rPr>
        <b/>
        <sz val="11"/>
        <color rgb="FFFF0000"/>
        <rFont val="Calibri"/>
        <family val="2"/>
        <scheme val="minor"/>
      </rPr>
      <t>(Vendor: TROXELL)</t>
    </r>
  </si>
  <si>
    <r>
      <t xml:space="preserve">Multimedia Headset 3066AV- Deluxe 3.5 plug  </t>
    </r>
    <r>
      <rPr>
        <b/>
        <sz val="11"/>
        <color rgb="FFFF0000"/>
        <rFont val="Calibri"/>
        <family val="2"/>
        <scheme val="minor"/>
      </rPr>
      <t>(Venodr: TROXELL)</t>
    </r>
  </si>
  <si>
    <r>
      <t xml:space="preserve">Multimedia Headset 3066AV- USB Deluxe USB plug </t>
    </r>
    <r>
      <rPr>
        <b/>
        <sz val="11"/>
        <color rgb="FFFF0000"/>
        <rFont val="Calibri"/>
        <family val="2"/>
        <scheme val="minor"/>
      </rPr>
      <t xml:space="preserve"> (Vendor: TROXELL)</t>
    </r>
  </si>
  <si>
    <t>CASE/SLEEVE:</t>
  </si>
  <si>
    <t>Line 6 required</t>
  </si>
  <si>
    <t>Lenovo Depot- Ext Service Agreement- 1 year- School year term, CDW # 4473837, MFG PART #: 5WSON75623, UNSPSC: 81112307, Electronic distribution-No Media, Contrac: CalSave Technology Contract 527683</t>
  </si>
  <si>
    <t>Line 5 required</t>
  </si>
  <si>
    <t>CDW/CDWG Asset Tag applied WITH another CDW Configuration Center service Mfg. Part#: ASSETTAGW/INSTALL UNSPSC: 81111511 Contract: MARKET</t>
  </si>
  <si>
    <t>Optional</t>
  </si>
  <si>
    <t>Lenovo 45W Standard AC adapter (USB TYPE C) power adaper, CDW# 4499086, MFG # 4X20M26252, UNSPSC: 39121006, CONTRACT: CalSave Tech Contract 527683</t>
  </si>
  <si>
    <t>Lenovo Essential MOUSE, USB, black, CDW# 5161655, Mfg#: 4Y0R0863, UNSPSC: 43211708, CONTRACT: CalSave Tech Contract 527683</t>
  </si>
  <si>
    <r>
      <t xml:space="preserve">Lenovo 14" Ultra Slim Sleeve Notebook sleeve, CDW # 518714, Mfg Part #: GX40Q53788, UNSPSC: 53121706, Contract: CalSave Tech #527683 </t>
    </r>
    <r>
      <rPr>
        <sz val="11"/>
        <color rgb="FFFF0000"/>
        <rFont val="Calibri"/>
        <family val="2"/>
        <scheme val="minor"/>
      </rPr>
      <t>(VENDOR: CDW)</t>
    </r>
  </si>
  <si>
    <r>
      <rPr>
        <b/>
        <sz val="11"/>
        <rFont val="Calibri"/>
        <family val="2"/>
        <scheme val="minor"/>
      </rPr>
      <t>Charging Cabinet</t>
    </r>
    <r>
      <rPr>
        <sz val="11"/>
        <rFont val="Calibri"/>
        <family val="2"/>
        <scheme val="minor"/>
      </rPr>
      <t xml:space="preserve"> -  holds 12 Chromebooks or iPads Contract: CalSAVE Technology Contract 527683 (527683)</t>
    </r>
  </si>
  <si>
    <r>
      <t xml:space="preserve">Total Micro 3" Mini Display Port to HDMI video adapter, CDW # 4077895, Mfg# MDP-H-TM, Sourcwell formerly NJPA 100614, </t>
    </r>
    <r>
      <rPr>
        <sz val="11"/>
        <color rgb="FFFF0000"/>
        <rFont val="Calibri"/>
        <family val="2"/>
        <scheme val="minor"/>
      </rPr>
      <t>VENDOR: CDW</t>
    </r>
  </si>
  <si>
    <r>
      <t xml:space="preserve">TEACHER: LENOVO Chromebook </t>
    </r>
    <r>
      <rPr>
        <b/>
        <sz val="11"/>
        <color rgb="FFFF0000"/>
        <rFont val="Calibri"/>
        <family val="2"/>
        <scheme val="minor"/>
      </rPr>
      <t>14e"</t>
    </r>
    <r>
      <rPr>
        <sz val="11"/>
        <rFont val="Calibri"/>
        <family val="2"/>
        <scheme val="minor"/>
      </rPr>
      <t xml:space="preserve"> AMD, A4-912C, 4GB Ram, 32GB, chrome, CDW# 5461341, Mfg Part#: 81MH0006US
UNSPSC: 43211503 Contract: Sourcewell Formerly NJPA 100614#CDW Chromebook </t>
    </r>
  </si>
  <si>
    <t>MACBOOK PRO 16"</t>
  </si>
  <si>
    <t>Microsoft Comm EHS 3 YEAR WARRANTY, 1 license USD Surface Pro3 A9W-00001, CONTRACT: NCPA #01-65 Synnex National Cooperative Purchasing Alliance (1 manf, 2 additional years)</t>
  </si>
  <si>
    <r>
      <t xml:space="preserve">High Speed HDMI 15' Active Cable, Audio/Video C2G#50612, Sourcewell 081419-CDW tech Catalog </t>
    </r>
    <r>
      <rPr>
        <sz val="8"/>
        <color rgb="FFFF0000"/>
        <rFont val="Arial"/>
        <family val="2"/>
      </rPr>
      <t>VENDOR: CDW</t>
    </r>
  </si>
  <si>
    <r>
      <t xml:space="preserve">High Speed HDMI 25' Active Cable, Audio/Video, Tripp Lite P568-025,4Kx2K UHD GOLD Contract Sourcwell 081419-CDW Tech Catalog </t>
    </r>
    <r>
      <rPr>
        <sz val="8"/>
        <color rgb="FFFF0000"/>
        <rFont val="Arial"/>
        <family val="2"/>
      </rPr>
      <t>VENDOR: CDW</t>
    </r>
  </si>
  <si>
    <t>Griffin Survivor all terrain case for 10.2" ipad, black GIPD-016-BLK, Contract SOURCEWELL 081419-CDW tech catalog  CDW# 5769399</t>
  </si>
  <si>
    <t>Microsoft Mini DisplayPort-VGA Commer SC EJQ-00001, CONTRACT: NCPA #01-65 Synnex National Cooperative Purchasing Alliance</t>
  </si>
  <si>
    <t>Microsoft Mini DisplayPort-HDMI Commer SC, CONTRACT: NCPA #01-65 Synnex National Cooperative Purchasing Alliance</t>
  </si>
  <si>
    <t>3 year iPad Apple Protection Plan for iPad  S7743LL/A</t>
  </si>
  <si>
    <r>
      <t xml:space="preserve">13-inch MacBook Air 1.1GHz quad-core 10th-generation Intel Core i5, 8GB, 512GB SSD - Silver </t>
    </r>
    <r>
      <rPr>
        <sz val="10"/>
        <color rgb="FFFF0000"/>
        <rFont val="Arial"/>
        <family val="2"/>
      </rPr>
      <t>with 3YR AppleCare</t>
    </r>
    <r>
      <rPr>
        <sz val="10"/>
        <rFont val="Arial"/>
      </rPr>
      <t>+ for Schools BPHV2LL/A</t>
    </r>
  </si>
  <si>
    <r>
      <t xml:space="preserve">BNDL 16-inch MacBook Pro - 2.6GHz 6C 9th-generation Intel Core i7/16GB/RP-5300M/512GB SSD - Silver </t>
    </r>
    <r>
      <rPr>
        <sz val="10"/>
        <color rgb="FFFF0000"/>
        <rFont val="Arial"/>
        <family val="2"/>
      </rPr>
      <t>w/ 3-yr AppleCare</t>
    </r>
    <r>
      <rPr>
        <sz val="10"/>
        <rFont val="Arial"/>
      </rPr>
      <t>+ for Schools BPR82LL/A</t>
    </r>
  </si>
  <si>
    <r>
      <t xml:space="preserve">BNDL 13-inch MacBook Pro - 2.0GHz QC 10th-generation Intel Core i5/16GB/512GB SSD - Silver </t>
    </r>
    <r>
      <rPr>
        <sz val="10"/>
        <color rgb="FFFF0000"/>
        <rFont val="Arial"/>
        <family val="2"/>
      </rPr>
      <t>with 3-yr AppleCare</t>
    </r>
    <r>
      <rPr>
        <sz val="10"/>
        <rFont val="Arial"/>
      </rPr>
      <t>+ for Schools BPKF2LL/A</t>
    </r>
  </si>
  <si>
    <r>
      <t>STANDARD: iPad 10.2 inch, Wi-Fi 32GB, 7th generation Space Gray, (</t>
    </r>
    <r>
      <rPr>
        <sz val="11"/>
        <color rgb="FFFF0000"/>
        <rFont val="Calibri"/>
        <family val="2"/>
        <scheme val="minor"/>
      </rPr>
      <t>no apple car</t>
    </r>
    <r>
      <rPr>
        <sz val="11"/>
        <rFont val="Calibri"/>
        <family val="2"/>
        <scheme val="minor"/>
      </rPr>
      <t xml:space="preserve">e) PW742LL/A </t>
    </r>
    <r>
      <rPr>
        <b/>
        <sz val="11"/>
        <rFont val="Calibri"/>
        <family val="2"/>
        <scheme val="minor"/>
      </rPr>
      <t>PERSONALIZED-</t>
    </r>
    <r>
      <rPr>
        <sz val="11"/>
        <rFont val="Calibri"/>
        <family val="2"/>
        <scheme val="minor"/>
      </rPr>
      <t xml:space="preserve">  </t>
    </r>
    <r>
      <rPr>
        <b/>
        <sz val="11"/>
        <rFont val="Calibri"/>
        <family val="2"/>
        <scheme val="minor"/>
      </rPr>
      <t>First Line: Pajaro Valley, Second Line: Unified School District</t>
    </r>
  </si>
  <si>
    <r>
      <t xml:space="preserve">STANDARD </t>
    </r>
    <r>
      <rPr>
        <b/>
        <sz val="11"/>
        <rFont val="Calibri"/>
        <family val="2"/>
        <scheme val="minor"/>
      </rPr>
      <t>10-Pack</t>
    </r>
    <r>
      <rPr>
        <sz val="11"/>
        <rFont val="Calibri"/>
        <family val="2"/>
        <scheme val="minor"/>
      </rPr>
      <t>: iPad, 10.2 inch, Wi-Fi 32GB, 7th Generation Space Gray, (</t>
    </r>
    <r>
      <rPr>
        <sz val="11"/>
        <color rgb="FFFF0000"/>
        <rFont val="Calibri"/>
        <family val="2"/>
        <scheme val="minor"/>
      </rPr>
      <t>no apple care</t>
    </r>
    <r>
      <rPr>
        <sz val="11"/>
        <rFont val="Calibri"/>
        <family val="2"/>
        <scheme val="minor"/>
      </rPr>
      <t xml:space="preserve">) PW7L2LL/A </t>
    </r>
    <r>
      <rPr>
        <b/>
        <sz val="11"/>
        <rFont val="Calibri"/>
        <family val="2"/>
        <scheme val="minor"/>
      </rPr>
      <t>PERSONALIZED-  First Line: Pajaro Valley, Second Line: Unified School District</t>
    </r>
  </si>
  <si>
    <r>
      <rPr>
        <b/>
        <sz val="11"/>
        <rFont val="Calibri"/>
        <family val="2"/>
        <scheme val="minor"/>
      </rPr>
      <t>W/Cell:</t>
    </r>
    <r>
      <rPr>
        <sz val="11"/>
        <rFont val="Calibri"/>
        <family val="2"/>
        <scheme val="minor"/>
      </rPr>
      <t xml:space="preserve"> iPad, 10.2 inch,  Wi-Fi + Cellular (with Apple eSIM) 32GB Space Gray (</t>
    </r>
    <r>
      <rPr>
        <sz val="11"/>
        <color rgb="FFFF0000"/>
        <rFont val="Calibri"/>
        <family val="2"/>
        <scheme val="minor"/>
      </rPr>
      <t>no apple care</t>
    </r>
    <r>
      <rPr>
        <sz val="11"/>
        <rFont val="Calibri"/>
        <family val="2"/>
        <scheme val="minor"/>
      </rPr>
      <t>) PW6W2LL/A</t>
    </r>
    <r>
      <rPr>
        <b/>
        <sz val="11"/>
        <rFont val="Calibri"/>
        <family val="2"/>
        <scheme val="minor"/>
      </rPr>
      <t xml:space="preserve"> PERSONALIZED-  First Line: Pajaro Valley, Second Line: Unified School District</t>
    </r>
  </si>
  <si>
    <t>MICROSOFT OFFICE FOR PC OR MAC-SUBMIT A HELP TICKET AND TECH WILL INSTALL THIS FOR YOU IF YOU ARE OFFICE STAFF.  TEACHERS NEED TO USE GOOGLE DOCS OR DOWNLOAD FOR FREE OFFICE 365 (FREE TO ALL EDUCATORS WITH A PVUSD.NET EMAIL ADDRESS)</t>
  </si>
  <si>
    <t>WEBCAM</t>
  </si>
  <si>
    <t>Vendor SEHI  Description: Copy and paste into Escape</t>
  </si>
  <si>
    <t>Vendor CDW         Description: Copy and paste into Escape</t>
  </si>
  <si>
    <t>Description: Copy and paste into Escape</t>
  </si>
  <si>
    <r>
      <t xml:space="preserve">Description: Copy and paste into Escape                                                                                                      </t>
    </r>
    <r>
      <rPr>
        <i/>
        <sz val="11"/>
        <color theme="9"/>
        <rFont val="Calibri"/>
        <family val="2"/>
        <scheme val="minor"/>
      </rPr>
      <t xml:space="preserve"> </t>
    </r>
    <r>
      <rPr>
        <i/>
        <sz val="11"/>
        <color rgb="FF00B050"/>
        <rFont val="Calibri"/>
        <family val="2"/>
        <scheme val="minor"/>
      </rPr>
      <t xml:space="preserve"> </t>
    </r>
    <r>
      <rPr>
        <b/>
        <sz val="11"/>
        <color rgb="FF00B050"/>
        <rFont val="Calibri"/>
        <family val="2"/>
        <scheme val="minor"/>
      </rPr>
      <t>(</t>
    </r>
    <r>
      <rPr>
        <b/>
        <i/>
        <sz val="11"/>
        <color rgb="FF00B050"/>
        <rFont val="Calibri"/>
        <family val="2"/>
        <scheme val="minor"/>
      </rPr>
      <t>Add $6 shipping for any Sehi order under $500)</t>
    </r>
  </si>
  <si>
    <t>Copy and paste Description into Escape. Include all requirements.</t>
  </si>
  <si>
    <t>Use these templates to create Reqs in Escape</t>
  </si>
  <si>
    <t xml:space="preserve">Webcam, Manhattan-Strategic 1080P, USB-A plug integrated webcam, 2 megapixels # 462006 </t>
  </si>
  <si>
    <t>Use these templates to create Reqs in Escpae</t>
  </si>
  <si>
    <t>Use these templates to create Reqs in Escape.</t>
  </si>
  <si>
    <t>Copy and paste Description into Escape Include all requirements.</t>
  </si>
  <si>
    <t>q</t>
  </si>
  <si>
    <t>MSNA Windows 10 Pro StF MSNA Standard 64</t>
  </si>
  <si>
    <t>AMD Ryzen 5 Pro 3400GE Processors (2MB cahce, Max Boost up to 4.0 GHz)</t>
  </si>
  <si>
    <t>8 GB DDR4 2666MHz SoDimm</t>
  </si>
  <si>
    <t>256 Solid State Drive, M.2 2280, NVMe, Opal TCL</t>
  </si>
  <si>
    <t>NO DVD DRIVE</t>
  </si>
  <si>
    <t>Intel Wireless-AC 9260 2x2 AC, Bluetooth version 5.0</t>
  </si>
  <si>
    <t>USB Calliope Mouse/black</t>
  </si>
  <si>
    <t>ThinkCentre M720q Tiny- POWER USER CONFIGURATION</t>
  </si>
  <si>
    <t>MSNA windows 10 Pro StF MSNA Standard 64</t>
  </si>
  <si>
    <t>Intel Core i7-9700T Processor (12MB Cahce, upto 4.30GHz)</t>
  </si>
  <si>
    <t>256 GB Solid State Drive, M.2, PCIe, Opal. TLC</t>
  </si>
  <si>
    <t>Intel Dual Band Wireless-AC 8265 2x2 AC, bluetooth version 4.2</t>
  </si>
  <si>
    <t>USB Traditional Keyboard black english</t>
  </si>
  <si>
    <t>MFG# 11A5S0FB00-MC9827502, CDW# 5883507</t>
  </si>
  <si>
    <t>CONTRACT: MARKET</t>
  </si>
  <si>
    <t>LVO M750-1 A5P3400GE W10P MC98272502</t>
  </si>
  <si>
    <t>LVO M7200 i7-9700T W10P MC98272502</t>
  </si>
  <si>
    <t>MFG# 10T8SL4L00-MC98272502, CDW# 5883513</t>
  </si>
  <si>
    <t>Recycling Fee (15"-35" screen) CDW# 654810</t>
  </si>
  <si>
    <t>720P HD Camera w/ Mic</t>
  </si>
  <si>
    <t>Keyboard black english w/ number pad</t>
  </si>
  <si>
    <t>Intel Wi-Fi 6 AX200, Wi-Fi 2x2 802.11ax+BT</t>
  </si>
  <si>
    <t>65W AC Adapter PCC (2pin)-US (USB Type C)</t>
  </si>
  <si>
    <t>3 cell Li-Polymer internal battery, 57Wh</t>
  </si>
  <si>
    <t>3 YEAR ON SITE WARRANTY 3/3/3</t>
  </si>
  <si>
    <t>3 YEAR ONSITE WARRANTY 3/3/3</t>
  </si>
  <si>
    <t>LVO T14S R7-4750U W10P MC98272502</t>
  </si>
  <si>
    <t>Thinkpad precision backlit keyboard black english w/ fingerprint reader</t>
  </si>
  <si>
    <t>Intel Wi-FI 6 AX200, Wi-Fi 2x2 802.11ax+BT</t>
  </si>
  <si>
    <t>65W AC Adaper (2pin)-Black- US (USB Type C)</t>
  </si>
  <si>
    <t>3 Cell Li-Polymer internal battery, 57Wh</t>
  </si>
  <si>
    <t>Manufacturer # 20UJS0YU00-MC98272502, CDW# 615522</t>
  </si>
  <si>
    <t>CONTRACT: SOURCEWELL 081419-CDW Tech Catalog</t>
  </si>
  <si>
    <t>Recycling Fee (4"-14" screen) CDW# 654809</t>
  </si>
  <si>
    <t>Recycling Fee (15"-34" screen) CDW# 654810</t>
  </si>
  <si>
    <t>OPTIONS FOR LENOVO T15:</t>
  </si>
  <si>
    <t>OPTIONS FOR LENOVO T14s:</t>
  </si>
  <si>
    <t>OPTIONS FOR THINKPAD X1 CARBON 8th GEN:</t>
  </si>
  <si>
    <t>SURFACE PRO / VENDOR: CDWG</t>
  </si>
  <si>
    <t>LVO X1C8 i7-10510U W10P MC98272502</t>
  </si>
  <si>
    <t>Backlit keyboard black english w/ fingerprinter reader</t>
  </si>
  <si>
    <t>Intel wireless-AC 9560 2x2 AC, Bluetooth versionl 5.0 vPro onboard</t>
  </si>
  <si>
    <t>4 cell Li-Polymer Internal Battery, 51Wh</t>
  </si>
  <si>
    <t>Manufacturer # 20UASXX00-MC98272502, CDW# 6155229</t>
  </si>
  <si>
    <t>16GB (8+8) DDR4 2666MHz SoDIMM</t>
  </si>
  <si>
    <t>VENDOR: SEHI</t>
  </si>
  <si>
    <t>Microsoft Surface Pro 7 i5 1035G4
Product Description - Microsoft Surface Pro 7 - 12.3" - Core i5 1035G4 - 16 GB RAM - 256 GB SSD
Product Type - Tablet - no keyboard
Operating System - Win 10 Pro
Processor - Intel Core i5 (10th Gen) 1035G4 / 1.1 GHz (3.7 GHz) / 6 MB Cache
Memory - 16 GB LPDDR4X
Storage - 256 GB SSD
Display - 12.3" touchscreen 2736 x 1824
Graphics - Intel Iris Plus Graphics
Integrated Webcam - Yes
Networking Bluetooth - 5.0, 802.11a/b/g/n/ac/ax
Battery - Up to 10.5 hours
Features - Accelerometer, ambient light sensor, magnetometer, gyro sensor
Dockable - Yes
Security - Trusted Platform Module (TPM 2.0) Security Chip
Color - Platinum
Dimensions (WxDxH) - 11.5 in x 7.9 in x 0.3 in
Weight - 27.33 oz
Manufacturer Warranty - Limited warranty - 1 yearCONTRACT: NCPA #01-65 Synnex National Cooperative Purchasing Alliance</t>
  </si>
  <si>
    <t>Microsoft Surface Pro 7 i7 1065G7
Product Description - Microsoft Surface Pro 7 - 12.3" - Core i7 1065G7 - 16 GB RAM - 512 GB SSD
Product Type - Tablet - no keyboard
Operating System - Win 10 Pro
Processor - Intel Core i7 (10th Gen) 1065G7 / 1.3 GHz (3.9 GHz) / 8 MB Cache
Memory - 16 GB LPDDR4X
Storage - 512 GB SSD
Display - 12.3" touchscreen 2736 x 1824
Graphics - Intel Iris Plus Graphics
Integrated Webcam - Yes
Networking Bluetooth - 5.0, 802.11a/b/g/n/ac/ax
Battery - Up to 10.5 hours
Features - Accelerometer, ambient light sensor, magnetometer, gyro sensor
Dockable - Yes
Security - Trusted Platform Module (TPM 2.0) Security Chip
Color - Platinum
Dimensions (WxDxH) - 11.5 in x 7.9 in x 0.3 in
Weight - 27.86 oz
Manufacturer Warranty - Limited warranty - 1 year
CONTRACT: NCPA #01-65 Synnex National Cooperative Purchasing Alliance</t>
  </si>
  <si>
    <t>ThinkCentre M75q Tiny- STANDARD CONFIGURATION</t>
  </si>
  <si>
    <r>
      <rPr>
        <b/>
        <sz val="11"/>
        <color rgb="FF333333"/>
        <rFont val="Arial"/>
        <family val="2"/>
      </rPr>
      <t xml:space="preserve">16GB </t>
    </r>
    <r>
      <rPr>
        <sz val="11"/>
        <color rgb="FF333333"/>
        <rFont val="Arial"/>
        <family val="2"/>
      </rPr>
      <t>DDR4 3200MHz</t>
    </r>
  </si>
  <si>
    <r>
      <rPr>
        <b/>
        <sz val="11"/>
        <color rgb="FF333333"/>
        <rFont val="Arial"/>
        <family val="2"/>
      </rPr>
      <t xml:space="preserve">512GB </t>
    </r>
    <r>
      <rPr>
        <sz val="11"/>
        <color rgb="FF333333"/>
        <rFont val="Arial"/>
        <family val="2"/>
      </rPr>
      <t>Solid State Drive M.2 2280, NVMe, Opal</t>
    </r>
  </si>
  <si>
    <r>
      <t xml:space="preserve">Laptop Bag - Kensington LS240, </t>
    </r>
    <r>
      <rPr>
        <b/>
        <sz val="10"/>
        <rFont val="Arial"/>
        <family val="2"/>
      </rPr>
      <t xml:space="preserve">upto 14.4", </t>
    </r>
    <r>
      <rPr>
        <sz val="10"/>
        <rFont val="Arial"/>
        <family val="2"/>
      </rPr>
      <t xml:space="preserve">CONTRACT: CALSAVE TECH 530067 </t>
    </r>
  </si>
  <si>
    <r>
      <rPr>
        <b/>
        <sz val="11"/>
        <color rgb="FF333333"/>
        <rFont val="Arial"/>
        <family val="2"/>
      </rPr>
      <t>Intel Core i7-10510U Processor</t>
    </r>
    <r>
      <rPr>
        <sz val="11"/>
        <color rgb="FF333333"/>
        <rFont val="Arial"/>
        <family val="2"/>
      </rPr>
      <t xml:space="preserve"> (1.8GHz, up to 4.90GHz w/ Turbo Boost, 4 cores, 8MB Cache)</t>
    </r>
  </si>
  <si>
    <r>
      <rPr>
        <b/>
        <sz val="11"/>
        <color rgb="FF333333"/>
        <rFont val="Arial"/>
        <family val="2"/>
      </rPr>
      <t xml:space="preserve">16GB </t>
    </r>
    <r>
      <rPr>
        <sz val="11"/>
        <color rgb="FF333333"/>
        <rFont val="Arial"/>
        <family val="2"/>
      </rPr>
      <t>LPDDR3 2133MHz onboard</t>
    </r>
  </si>
  <si>
    <r>
      <rPr>
        <b/>
        <sz val="11"/>
        <color rgb="FF333333"/>
        <rFont val="Arial"/>
        <family val="2"/>
      </rPr>
      <t>512GB</t>
    </r>
    <r>
      <rPr>
        <sz val="11"/>
        <color rgb="FF333333"/>
        <rFont val="Arial"/>
        <family val="2"/>
      </rPr>
      <t xml:space="preserve"> Solid State Drive, M.2 2280, PCIe-NVMe, Opal TLC</t>
    </r>
  </si>
  <si>
    <t>Lenovo USB-C Dock G2 40AS0090US</t>
  </si>
  <si>
    <t>Lenovo Wireless Keyboard and Mouse GX30N71805</t>
  </si>
  <si>
    <t>Lenovo Wired Keyboard and Mouse GX30M39606</t>
  </si>
  <si>
    <t>Lenovo UltraSlim External USB DVD Burner 4XA0E97775</t>
  </si>
  <si>
    <t>Lenovo 65W Standard AC Adapter (USB Type-C) 4X20M26268</t>
  </si>
  <si>
    <t>Lenovo Thunderbolt 3 Dock G2 40AN0135US</t>
  </si>
  <si>
    <r>
      <t xml:space="preserve">Desktops, Monitors,Soundbar </t>
    </r>
    <r>
      <rPr>
        <i/>
        <sz val="10"/>
        <rFont val="Calibri"/>
        <family val="2"/>
        <scheme val="minor"/>
      </rPr>
      <t>VENDOR: CDWG</t>
    </r>
  </si>
  <si>
    <r>
      <t xml:space="preserve">Chromebooks </t>
    </r>
    <r>
      <rPr>
        <i/>
        <sz val="10"/>
        <rFont val="Calibri"/>
        <family val="2"/>
        <scheme val="minor"/>
      </rPr>
      <t>VENDOR: CDWG</t>
    </r>
  </si>
  <si>
    <r>
      <t xml:space="preserve">Notebook / Laptop </t>
    </r>
    <r>
      <rPr>
        <i/>
        <sz val="10"/>
        <rFont val="Calibri"/>
        <family val="2"/>
        <scheme val="minor"/>
      </rPr>
      <t>VENDOR: CDWG</t>
    </r>
  </si>
  <si>
    <r>
      <t>Laptop Bag 3201208 "Case Logic" fits upto 18", CalSave Tech 5002366</t>
    </r>
    <r>
      <rPr>
        <sz val="10"/>
        <color rgb="FFFF0000"/>
        <rFont val="Calibri"/>
        <family val="2"/>
        <scheme val="minor"/>
      </rPr>
      <t xml:space="preserve"> (VENDOR: CDW)</t>
    </r>
  </si>
  <si>
    <t>Required:</t>
  </si>
  <si>
    <t>Desktop/Monitor/Sound  SUBTOTAL</t>
  </si>
  <si>
    <t>POWER USER LAPTOP #2</t>
  </si>
  <si>
    <t>LAPTOP: ThinkPad X1 Carbon 8th Gen, i7, 14", 16GB, 512GB</t>
  </si>
  <si>
    <t>Required</t>
  </si>
  <si>
    <t>Required for home</t>
  </si>
  <si>
    <t>Notebook  SUBTOTAL</t>
  </si>
  <si>
    <t>iMac SUBTOTAL</t>
  </si>
  <si>
    <t>MacBook SUBTOTAL</t>
  </si>
  <si>
    <t>Adapter/Cables SUBTOTAL</t>
  </si>
  <si>
    <t>LAMP SUBTOTAL</t>
  </si>
  <si>
    <t>PVUSD Technology Cost Calculator SEPTEMBER 2020</t>
  </si>
  <si>
    <t>TEMPLATES SEPTEMBER 2020</t>
  </si>
  <si>
    <t>LAPTOP: ThinkPad T14S, AMD7, 14", 16GB, 512GB</t>
  </si>
  <si>
    <r>
      <t>Kensington case, Blackbelt 2nd degree</t>
    </r>
    <r>
      <rPr>
        <b/>
        <sz val="11"/>
        <rFont val="Calibri"/>
        <family val="2"/>
        <scheme val="minor"/>
      </rPr>
      <t xml:space="preserve"> rugged cas</t>
    </r>
    <r>
      <rPr>
        <sz val="11"/>
        <rFont val="Calibri"/>
        <family val="2"/>
        <scheme val="minor"/>
      </rPr>
      <t>e, brown, fits Pro 4,5,6, #K97950WW, CONTRACT: NCPA #01-65 Synnex National Cooperative Purchasing Alliance</t>
    </r>
  </si>
  <si>
    <t>LVO T14 R5-465OU W10P MC98272502</t>
  </si>
  <si>
    <t>AMD Ryzen 5 Pro 465OU</t>
  </si>
  <si>
    <r>
      <rPr>
        <b/>
        <sz val="11"/>
        <color rgb="FF333333"/>
        <rFont val="Arial"/>
        <family val="2"/>
      </rPr>
      <t>14"</t>
    </r>
    <r>
      <rPr>
        <sz val="11"/>
        <color rgb="FF333333"/>
        <rFont val="Arial"/>
        <family val="2"/>
      </rPr>
      <t xml:space="preserve"> FHD (1920x1080), IPS, Anti-glare, 250 units</t>
    </r>
  </si>
  <si>
    <r>
      <rPr>
        <b/>
        <sz val="11"/>
        <color rgb="FF333333"/>
        <rFont val="Arial"/>
        <family val="2"/>
      </rPr>
      <t>256GB</t>
    </r>
    <r>
      <rPr>
        <sz val="11"/>
        <color rgb="FF333333"/>
        <rFont val="Arial"/>
        <family val="2"/>
      </rPr>
      <t xml:space="preserve"> Solid State Drive, M.2 2280, NVMe, Opal, TLC</t>
    </r>
  </si>
  <si>
    <r>
      <rPr>
        <b/>
        <sz val="11"/>
        <color rgb="FF333333"/>
        <rFont val="Arial"/>
        <family val="2"/>
      </rPr>
      <t>8GB</t>
    </r>
    <r>
      <rPr>
        <sz val="11"/>
        <color rgb="FF333333"/>
        <rFont val="Arial"/>
        <family val="2"/>
      </rPr>
      <t xml:space="preserve"> DDR4 3200MHz onboard</t>
    </r>
  </si>
  <si>
    <t>Manufacturer #20UES1NF00-MC98272502, CDW# 6155218</t>
  </si>
  <si>
    <t>LAPTOP: ThinkPad T14, AMD5,14", 8GB, 256GB</t>
  </si>
  <si>
    <r>
      <rPr>
        <b/>
        <sz val="11"/>
        <color rgb="FF333333"/>
        <rFont val="Arial"/>
        <family val="2"/>
      </rPr>
      <t>14"</t>
    </r>
    <r>
      <rPr>
        <sz val="11"/>
        <color rgb="FF333333"/>
        <rFont val="Arial"/>
        <family val="2"/>
      </rPr>
      <t xml:space="preserve"> FHD (1920x1080), IPS, Anti-Glare, 250nits</t>
    </r>
  </si>
  <si>
    <r>
      <rPr>
        <b/>
        <sz val="11"/>
        <color rgb="FF333333"/>
        <rFont val="Arial"/>
        <family val="2"/>
      </rPr>
      <t xml:space="preserve">14" </t>
    </r>
    <r>
      <rPr>
        <sz val="11"/>
        <color rgb="FF333333"/>
        <rFont val="Arial"/>
        <family val="2"/>
      </rPr>
      <t>FHD (1920x1080), IPS, Anti-Glrae, 400nits, Multi-touch</t>
    </r>
  </si>
  <si>
    <r>
      <rPr>
        <b/>
        <sz val="11"/>
        <color rgb="FF333333"/>
        <rFont val="Arial"/>
        <family val="2"/>
      </rPr>
      <t>AMD Ryzen 7 Pro 4750U Processor</t>
    </r>
    <r>
      <rPr>
        <sz val="11"/>
        <color rgb="FF333333"/>
        <rFont val="Arial"/>
        <family val="2"/>
      </rPr>
      <t xml:space="preserve"> (4MB Cache, up to 4.10GHz)</t>
    </r>
  </si>
  <si>
    <t>StF-Windows 10 Pro 64 National Academic plus</t>
  </si>
  <si>
    <r>
      <t xml:space="preserve">BNDL iMac 21.5" 4K/3.0GHz 6-core 8th-gen Intel Core </t>
    </r>
    <r>
      <rPr>
        <sz val="11"/>
        <color rgb="FFFF0000"/>
        <rFont val="Calibri"/>
        <family val="2"/>
        <scheme val="minor"/>
      </rPr>
      <t>i5</t>
    </r>
    <r>
      <rPr>
        <sz val="11"/>
        <rFont val="Calibri"/>
        <family val="2"/>
        <scheme val="minor"/>
      </rPr>
      <t>/8GB/256GB SSD/Radeon Pro 560X with</t>
    </r>
    <r>
      <rPr>
        <sz val="11"/>
        <color rgb="FFFF0000"/>
        <rFont val="Calibri"/>
        <family val="2"/>
        <scheme val="minor"/>
      </rPr>
      <t xml:space="preserve"> 3-year AppleCare</t>
    </r>
    <r>
      <rPr>
        <sz val="11"/>
        <rFont val="Calibri"/>
        <family val="2"/>
        <scheme val="minor"/>
      </rPr>
      <t>+ for Schools BR3H2LL/A</t>
    </r>
  </si>
  <si>
    <r>
      <t xml:space="preserve">A BNDL iMac 21.5" 4K/3.6GHz quad-core 8th-gen Intel Core </t>
    </r>
    <r>
      <rPr>
        <sz val="11"/>
        <color rgb="FFFF0000"/>
        <rFont val="Calibri"/>
        <family val="2"/>
        <scheme val="minor"/>
      </rPr>
      <t>i3</t>
    </r>
    <r>
      <rPr>
        <sz val="11"/>
        <rFont val="Calibri"/>
        <family val="2"/>
        <scheme val="minor"/>
      </rPr>
      <t xml:space="preserve">/8GB/256GB SSD/Radeon Pro 555X with </t>
    </r>
    <r>
      <rPr>
        <sz val="11"/>
        <color rgb="FFFF0000"/>
        <rFont val="Calibri"/>
        <family val="2"/>
        <scheme val="minor"/>
      </rPr>
      <t>3-year AppleCare</t>
    </r>
    <r>
      <rPr>
        <sz val="11"/>
        <rFont val="Calibri"/>
        <family val="2"/>
        <scheme val="minor"/>
      </rPr>
      <t>+ for Schools BR3GLL/A</t>
    </r>
  </si>
  <si>
    <t>STANDARD DESKTOP</t>
  </si>
  <si>
    <t>POWER USER  DESKTOP</t>
  </si>
  <si>
    <r>
      <t>Lenovo ThinkVision T2224D</t>
    </r>
    <r>
      <rPr>
        <sz val="11"/>
        <color rgb="FFFF0000"/>
        <rFont val="Calibri"/>
        <family val="2"/>
        <scheme val="minor"/>
      </rPr>
      <t xml:space="preserve"> 21.5"</t>
    </r>
    <r>
      <rPr>
        <sz val="11"/>
        <color rgb="FF333333"/>
        <rFont val="Calibri"/>
        <family val="2"/>
        <scheme val="minor"/>
      </rPr>
      <t xml:space="preserve"> Inch LED Backlit LCD Monitor, </t>
    </r>
    <r>
      <rPr>
        <b/>
        <sz val="11"/>
        <color rgb="FF333333"/>
        <rFont val="Calibri"/>
        <family val="2"/>
        <scheme val="minor"/>
      </rPr>
      <t>NO WEBCAM,</t>
    </r>
    <r>
      <rPr>
        <sz val="11"/>
        <color rgb="FF333333"/>
        <rFont val="Calibri"/>
        <family val="2"/>
        <scheme val="minor"/>
      </rPr>
      <t xml:space="preserve"> CDW# 4503932, Mfg# 61B1JAR1U</t>
    </r>
    <r>
      <rPr>
        <b/>
        <sz val="11"/>
        <color rgb="FF333333"/>
        <rFont val="Calibri"/>
        <family val="2"/>
        <scheme val="minor"/>
      </rPr>
      <t xml:space="preserve">S, </t>
    </r>
    <r>
      <rPr>
        <sz val="11"/>
        <color rgb="FF333333"/>
        <rFont val="Calibri"/>
        <family val="2"/>
        <scheme val="minor"/>
      </rPr>
      <t xml:space="preserve"> CONTRACT: SOURCEWELL 081419-CDW Tech Catalog</t>
    </r>
  </si>
  <si>
    <r>
      <t xml:space="preserve">Lenovo ThinkCentre Tiny in one </t>
    </r>
    <r>
      <rPr>
        <sz val="11"/>
        <color rgb="FFFF0000"/>
        <rFont val="Calibri"/>
        <family val="2"/>
        <scheme val="minor"/>
      </rPr>
      <t>22"</t>
    </r>
    <r>
      <rPr>
        <sz val="11"/>
        <color rgb="FF333333"/>
        <rFont val="Calibri"/>
        <family val="2"/>
        <scheme val="minor"/>
      </rPr>
      <t xml:space="preserve">, Gen 3, LED Monitor, full HD (1080p), </t>
    </r>
    <r>
      <rPr>
        <b/>
        <sz val="11"/>
        <color rgb="FF333333"/>
        <rFont val="Calibri"/>
        <family val="2"/>
        <scheme val="minor"/>
      </rPr>
      <t>WITH WEBCAM</t>
    </r>
    <r>
      <rPr>
        <sz val="11"/>
        <color rgb="FF333333"/>
        <rFont val="Calibri"/>
        <family val="2"/>
        <scheme val="minor"/>
      </rPr>
      <t>, CDW# 4785947, Mfg# 10R1PAR1US, CONTRACT: SOURCEWELL 081419-CDW, Tech Catalog</t>
    </r>
  </si>
  <si>
    <r>
      <t xml:space="preserve">Lenovo ThinkCentre Tiny in one </t>
    </r>
    <r>
      <rPr>
        <sz val="11"/>
        <color rgb="FFFF0000"/>
        <rFont val="Calibri"/>
        <family val="2"/>
        <scheme val="minor"/>
      </rPr>
      <t>24"</t>
    </r>
    <r>
      <rPr>
        <sz val="11"/>
        <color rgb="FF333333"/>
        <rFont val="Calibri"/>
        <family val="2"/>
        <scheme val="minor"/>
      </rPr>
      <t xml:space="preserve">, Gen 3, LED Monitor, Full HD (1080p), </t>
    </r>
    <r>
      <rPr>
        <b/>
        <sz val="11"/>
        <color rgb="FF333333"/>
        <rFont val="Calibri"/>
        <family val="2"/>
        <scheme val="minor"/>
      </rPr>
      <t>WITH WEBCAM</t>
    </r>
    <r>
      <rPr>
        <sz val="11"/>
        <color rgb="FF333333"/>
        <rFont val="Calibri"/>
        <family val="2"/>
        <scheme val="minor"/>
      </rPr>
      <t>, CDW# 4785950, Mfg# 10QYPAR1US CONTRACT: SOURCEWELL 081419-CDW Tech Catalog</t>
    </r>
  </si>
  <si>
    <r>
      <t xml:space="preserve">Lenovo Thinkvision P27h, </t>
    </r>
    <r>
      <rPr>
        <sz val="11"/>
        <color rgb="FFFF0000"/>
        <rFont val="Calibri"/>
        <family val="2"/>
        <scheme val="minor"/>
      </rPr>
      <t>27"</t>
    </r>
    <r>
      <rPr>
        <sz val="11"/>
        <color rgb="FF333333"/>
        <rFont val="Calibri"/>
        <family val="2"/>
        <scheme val="minor"/>
      </rPr>
      <t xml:space="preserve">, LED monitor, </t>
    </r>
    <r>
      <rPr>
        <b/>
        <sz val="11"/>
        <color rgb="FF333333"/>
        <rFont val="Calibri"/>
        <family val="2"/>
        <scheme val="minor"/>
      </rPr>
      <t>NO WEBCAM</t>
    </r>
    <r>
      <rPr>
        <sz val="11"/>
        <color rgb="FF333333"/>
        <rFont val="Calibri"/>
        <family val="2"/>
        <scheme val="minor"/>
      </rPr>
      <t xml:space="preserve"> CDW# 4548820, Mfg# 61AFGAR1US,  CONTRACT: SOURCEWELL 081419-CDW Teach Catalog</t>
    </r>
  </si>
  <si>
    <t>Lenovo USB Soundbar (fits on monitor) 0A36190 CONTRACT: SOURCEWELL 081419-CDW Tech Catalog</t>
  </si>
  <si>
    <r>
      <t xml:space="preserve">Lenovo ThinkVision E24-10, </t>
    </r>
    <r>
      <rPr>
        <sz val="11"/>
        <color rgb="FFFF0000"/>
        <rFont val="Calibri"/>
        <family val="2"/>
        <scheme val="minor"/>
      </rPr>
      <t>23.8"</t>
    </r>
    <r>
      <rPr>
        <sz val="11"/>
        <color rgb="FF333333"/>
        <rFont val="Calibri"/>
        <family val="2"/>
        <scheme val="minor"/>
      </rPr>
      <t xml:space="preserve"> LED Monitor, full HD (1080p), </t>
    </r>
    <r>
      <rPr>
        <b/>
        <sz val="11"/>
        <color rgb="FF333333"/>
        <rFont val="Calibri"/>
        <family val="2"/>
        <scheme val="minor"/>
      </rPr>
      <t>NO WEBCAM</t>
    </r>
    <r>
      <rPr>
        <sz val="11"/>
        <color rgb="FF333333"/>
        <rFont val="Calibri"/>
        <family val="2"/>
        <scheme val="minor"/>
      </rPr>
      <t>, CDW# 4803916, Mfg# 61B7JAR6US, CONTRACT: SOURCEWELL 081419-CDW Tech Catalog</t>
    </r>
  </si>
  <si>
    <r>
      <t xml:space="preserve">Lenovo ThinkCentre Tiny in one, </t>
    </r>
    <r>
      <rPr>
        <sz val="11"/>
        <color rgb="FFFF0000"/>
        <rFont val="Calibri"/>
        <family val="2"/>
        <scheme val="minor"/>
      </rPr>
      <t>27</t>
    </r>
    <r>
      <rPr>
        <sz val="11"/>
        <color rgb="FF333333"/>
        <rFont val="Calibri"/>
        <family val="2"/>
        <scheme val="minor"/>
      </rPr>
      <t xml:space="preserve">", LED Monitor, </t>
    </r>
    <r>
      <rPr>
        <b/>
        <sz val="11"/>
        <color rgb="FF333333"/>
        <rFont val="Calibri"/>
        <family val="2"/>
        <scheme val="minor"/>
      </rPr>
      <t xml:space="preserve">WITH WEBCAM, </t>
    </r>
    <r>
      <rPr>
        <sz val="11"/>
        <color rgb="FF333333"/>
        <rFont val="Calibri"/>
        <family val="2"/>
        <scheme val="minor"/>
      </rPr>
      <t>CDW#5483720,Mfg# 10YFRAR1US CONTRACT: SOURCEWELL 081419-CDW Tech Catalog</t>
    </r>
  </si>
  <si>
    <r>
      <rPr>
        <b/>
        <sz val="11"/>
        <rFont val="Calibri"/>
        <family val="2"/>
        <scheme val="minor"/>
      </rPr>
      <t>CASE</t>
    </r>
    <r>
      <rPr>
        <sz val="11"/>
        <rFont val="Calibri"/>
        <family val="2"/>
        <scheme val="minor"/>
      </rPr>
      <t xml:space="preserve"> FOR: LENOVO Chromebook, Gumdrop DropTech case for Lenovo 100e, Gen2 MediaTek, CDW# 5645701, MFG#: 01L005, CONTRACT: Sourcewell, Formerly NJPA 100614#CDW Tech Catalog</t>
    </r>
  </si>
  <si>
    <r>
      <t>Neoprene zipper case/</t>
    </r>
    <r>
      <rPr>
        <b/>
        <sz val="11"/>
        <rFont val="Calibri"/>
        <family val="2"/>
        <scheme val="minor"/>
      </rPr>
      <t>SLEEVE</t>
    </r>
    <r>
      <rPr>
        <sz val="11"/>
        <rFont val="Calibri"/>
        <family val="2"/>
        <scheme val="minor"/>
      </rPr>
      <t xml:space="preserve"> for 11" CB, Belkin, black, CDW 2972385, Contract: Sourcewll Formerly NJPA 100614#CDW tech catalog</t>
    </r>
  </si>
  <si>
    <r>
      <t xml:space="preserve">STUDENT: White Glove: CHROME OS WHITEGLOVE CFG SVC OU MOVE Mfg. Part#: CDWCHROMEOSSVC2 Contract: CalSAVE Technology Contract 527683 (527683) </t>
    </r>
    <r>
      <rPr>
        <sz val="9"/>
        <color rgb="FFFF0000"/>
        <rFont val="Calibri"/>
        <family val="2"/>
        <scheme val="minor"/>
      </rPr>
      <t xml:space="preserve"> (do not use if for parents)</t>
    </r>
  </si>
  <si>
    <r>
      <t xml:space="preserve">TEACHER: White Glove: CHROME OS WHITEGLOVE CFG SVC OU MOVE Mfg. Part#: CDWCHROMEOSSVC2 Contract: CalSAVE Technology Contract (523868)  </t>
    </r>
    <r>
      <rPr>
        <sz val="9"/>
        <color rgb="FFFF0000"/>
        <rFont val="Calibri"/>
        <family val="2"/>
        <scheme val="minor"/>
      </rPr>
      <t>(do not use if for parents)</t>
    </r>
  </si>
  <si>
    <r>
      <t xml:space="preserve">Chrome Management: EDU Google Chrome Management Console Mfg. Part#: CROSSWDISEDU UNSPSC: 43232804 Electronic distribution - NO MEDIA Contract: CalSAVE Technology Contract (523868) </t>
    </r>
    <r>
      <rPr>
        <b/>
        <sz val="8"/>
        <color rgb="FFFF0000"/>
        <rFont val="Calibri"/>
        <family val="2"/>
        <scheme val="minor"/>
      </rPr>
      <t>(do not use if for parents)</t>
    </r>
  </si>
  <si>
    <r>
      <t>Chrome Management: EDU Google Chrome Management Console license, Mfg. Part#: CROSSWDISEDU UNSPSC: 43232804 Electronic distribution - NO MEDIA Contract: CalSAVE Technology Contract 527683 (527683)</t>
    </r>
    <r>
      <rPr>
        <sz val="8"/>
        <color rgb="FFFF0000"/>
        <rFont val="Calibri"/>
        <family val="2"/>
        <scheme val="minor"/>
      </rPr>
      <t xml:space="preserve"> </t>
    </r>
    <r>
      <rPr>
        <b/>
        <sz val="8"/>
        <color rgb="FFFF0000"/>
        <rFont val="Calibri"/>
        <family val="2"/>
        <scheme val="minor"/>
      </rPr>
      <t>(do not use if for parents</t>
    </r>
    <r>
      <rPr>
        <sz val="8"/>
        <color rgb="FFFF0000"/>
        <rFont val="Calibri"/>
        <family val="2"/>
        <scheme val="minor"/>
      </rPr>
      <t>)</t>
    </r>
  </si>
  <si>
    <r>
      <t xml:space="preserve">STUDENT: LENOVO Chromebook </t>
    </r>
    <r>
      <rPr>
        <b/>
        <sz val="11"/>
        <color rgb="FFFF0000"/>
        <rFont val="Calibri"/>
        <family val="2"/>
        <scheme val="minor"/>
      </rPr>
      <t>11.6"</t>
    </r>
    <r>
      <rPr>
        <sz val="11"/>
        <rFont val="Calibri"/>
        <family val="2"/>
        <scheme val="minor"/>
      </rPr>
      <t xml:space="preserve"> G2, A4-912OC, 4 GB RAM, 32GB Chrome OS, Education Editon, AMD, Mfg # 82CD0000US, CDW# 5959654,UNSPSC 43211503,                                                                                                    CONTRACT:Sourcewell 081419-CDW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</si>
</sst>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7" formatCode="&quot;$&quot;#,##0.00_);\(&quot;$&quot;#,##0.00\)"/>
    <numFmt numFmtId="8" formatCode="&quot;$&quot;#,##0.00_);[Red]\(&quot;$&quot;#,##0.00\)"/>
    <numFmt numFmtId="44" formatCode="_(&quot;$&quot;* #,##0.00_);_(&quot;$&quot;* \(#,##0.00\);_(&quot;$&quot;* &quot;-&quot;??_);_(@_)"/>
  </numFmts>
  <fonts count="80">
    <font>
      <sz val="10"/>
      <name val="Arial"/>
    </font>
    <font>
      <sz val="11"/>
      <color theme="1"/>
      <name val="Calibri"/>
      <family val="2"/>
      <scheme val="minor"/>
    </font>
    <font>
      <sz val="11"/>
      <color theme="1"/>
      <name val="Calibri"/>
      <family val="2"/>
      <scheme val="minor"/>
    </font>
    <font>
      <sz val="10"/>
      <name val="Arial"/>
      <family val="2"/>
    </font>
    <font>
      <b/>
      <sz val="11"/>
      <name val="Calibri"/>
      <family val="2"/>
      <scheme val="minor"/>
    </font>
    <font>
      <i/>
      <sz val="11"/>
      <name val="Calibri"/>
      <family val="2"/>
      <scheme val="minor"/>
    </font>
    <font>
      <sz val="11"/>
      <name val="Calibri"/>
      <family val="2"/>
      <scheme val="minor"/>
    </font>
    <font>
      <sz val="10"/>
      <name val="Calibri"/>
      <family val="2"/>
      <scheme val="minor"/>
    </font>
    <font>
      <i/>
      <sz val="10"/>
      <name val="Calibri"/>
      <family val="2"/>
      <scheme val="minor"/>
    </font>
    <font>
      <i/>
      <sz val="10"/>
      <color theme="0" tint="-0.499984740745262"/>
      <name val="Calibri"/>
      <family val="2"/>
      <scheme val="minor"/>
    </font>
    <font>
      <b/>
      <i/>
      <sz val="10"/>
      <name val="Calibri"/>
      <family val="2"/>
      <scheme val="minor"/>
    </font>
    <font>
      <i/>
      <sz val="10"/>
      <color rgb="FFC00000"/>
      <name val="Calibri"/>
      <family val="2"/>
      <scheme val="minor"/>
    </font>
    <font>
      <b/>
      <sz val="10"/>
      <name val="Calibri"/>
      <family val="2"/>
      <scheme val="minor"/>
    </font>
    <font>
      <sz val="10"/>
      <color theme="0" tint="-0.499984740745262"/>
      <name val="Calibri"/>
      <family val="2"/>
      <scheme val="minor"/>
    </font>
    <font>
      <u/>
      <sz val="10"/>
      <name val="Calibri"/>
      <family val="2"/>
      <scheme val="minor"/>
    </font>
    <font>
      <sz val="10"/>
      <name val="Calibri"/>
      <family val="2"/>
    </font>
    <font>
      <sz val="8"/>
      <name val="Calibri"/>
      <family val="2"/>
      <scheme val="minor"/>
    </font>
    <font>
      <i/>
      <sz val="8"/>
      <color theme="0" tint="-0.499984740745262"/>
      <name val="Calibri"/>
      <family val="2"/>
      <scheme val="minor"/>
    </font>
    <font>
      <u/>
      <sz val="10"/>
      <color theme="10"/>
      <name val="Arial"/>
      <family val="2"/>
    </font>
    <font>
      <b/>
      <i/>
      <sz val="11"/>
      <color theme="0"/>
      <name val="Calibri"/>
      <family val="2"/>
      <scheme val="minor"/>
    </font>
    <font>
      <sz val="11"/>
      <color theme="0"/>
      <name val="Calibri"/>
      <family val="2"/>
      <scheme val="minor"/>
    </font>
    <font>
      <b/>
      <i/>
      <sz val="11"/>
      <color theme="8" tint="-0.249977111117893"/>
      <name val="Calibri"/>
      <family val="2"/>
      <scheme val="minor"/>
    </font>
    <font>
      <b/>
      <i/>
      <sz val="12"/>
      <color theme="0"/>
      <name val="Calibri"/>
      <family val="2"/>
      <scheme val="minor"/>
    </font>
    <font>
      <b/>
      <sz val="11"/>
      <color theme="0"/>
      <name val="Calibri"/>
      <family val="2"/>
      <scheme val="minor"/>
    </font>
    <font>
      <b/>
      <i/>
      <sz val="11"/>
      <color theme="7" tint="-0.249977111117893"/>
      <name val="Calibri"/>
      <family val="2"/>
      <scheme val="minor"/>
    </font>
    <font>
      <i/>
      <sz val="11"/>
      <color theme="7" tint="-0.499984740745262"/>
      <name val="Calibri"/>
      <family val="2"/>
      <scheme val="minor"/>
    </font>
    <font>
      <b/>
      <i/>
      <sz val="11"/>
      <color theme="4" tint="-0.249977111117893"/>
      <name val="Calibri"/>
      <family val="2"/>
      <scheme val="minor"/>
    </font>
    <font>
      <i/>
      <sz val="11"/>
      <color theme="3" tint="-0.249977111117893"/>
      <name val="Calibri"/>
      <family val="2"/>
      <scheme val="minor"/>
    </font>
    <font>
      <b/>
      <i/>
      <sz val="11"/>
      <color theme="3" tint="-0.249977111117893"/>
      <name val="Calibri"/>
      <family val="2"/>
      <scheme val="minor"/>
    </font>
    <font>
      <b/>
      <sz val="12"/>
      <color theme="0"/>
      <name val="Calibri"/>
      <family val="2"/>
      <scheme val="minor"/>
    </font>
    <font>
      <b/>
      <sz val="12"/>
      <color theme="3" tint="-0.249977111117893"/>
      <name val="Calibri"/>
      <family val="2"/>
      <scheme val="minor"/>
    </font>
    <font>
      <sz val="11"/>
      <color theme="3" tint="-0.249977111117893"/>
      <name val="Calibri"/>
      <family val="2"/>
      <scheme val="minor"/>
    </font>
    <font>
      <i/>
      <u/>
      <sz val="11"/>
      <name val="Calibri"/>
      <family val="2"/>
      <scheme val="minor"/>
    </font>
    <font>
      <u/>
      <sz val="11"/>
      <name val="Calibri"/>
      <family val="2"/>
      <scheme val="minor"/>
    </font>
    <font>
      <sz val="11"/>
      <color rgb="FF333333"/>
      <name val="Arial"/>
      <family val="2"/>
    </font>
    <font>
      <sz val="11"/>
      <color rgb="FF333333"/>
      <name val="Calibri"/>
      <family val="2"/>
      <scheme val="minor"/>
    </font>
    <font>
      <sz val="10"/>
      <color theme="3" tint="-0.249977111117893"/>
      <name val="Calibri"/>
      <family val="2"/>
      <scheme val="minor"/>
    </font>
    <font>
      <i/>
      <sz val="16"/>
      <name val="Calibri"/>
      <family val="2"/>
      <scheme val="minor"/>
    </font>
    <font>
      <i/>
      <u/>
      <sz val="16"/>
      <color rgb="FF00B0F0"/>
      <name val="Calibri"/>
      <family val="2"/>
      <scheme val="minor"/>
    </font>
    <font>
      <sz val="16"/>
      <name val="Arial"/>
      <family val="2"/>
    </font>
    <font>
      <b/>
      <i/>
      <sz val="10"/>
      <color theme="3" tint="0.39997558519241921"/>
      <name val="Calibri"/>
      <family val="2"/>
      <scheme val="minor"/>
    </font>
    <font>
      <sz val="11"/>
      <color rgb="FFFF0000"/>
      <name val="Calibri"/>
      <family val="2"/>
      <scheme val="minor"/>
    </font>
    <font>
      <sz val="9"/>
      <name val="Calibri"/>
      <family val="2"/>
      <scheme val="minor"/>
    </font>
    <font>
      <sz val="11"/>
      <color rgb="FF00B0F0"/>
      <name val="Calibri"/>
      <family val="2"/>
      <scheme val="minor"/>
    </font>
    <font>
      <sz val="11"/>
      <color rgb="FF00B050"/>
      <name val="Calibri"/>
      <family val="2"/>
      <scheme val="minor"/>
    </font>
    <font>
      <sz val="11"/>
      <color rgb="FF7030A0"/>
      <name val="Calibri"/>
      <family val="2"/>
      <scheme val="minor"/>
    </font>
    <font>
      <b/>
      <sz val="8"/>
      <name val="Calibri"/>
      <family val="2"/>
      <scheme val="minor"/>
    </font>
    <font>
      <b/>
      <i/>
      <sz val="11"/>
      <name val="Calibri"/>
      <family val="2"/>
      <scheme val="minor"/>
    </font>
    <font>
      <sz val="10"/>
      <color rgb="FFFF0000"/>
      <name val="Calibri"/>
      <family val="2"/>
      <scheme val="minor"/>
    </font>
    <font>
      <i/>
      <sz val="10"/>
      <color rgb="FFFF0000"/>
      <name val="Calibri"/>
      <family val="2"/>
      <scheme val="minor"/>
    </font>
    <font>
      <b/>
      <u/>
      <sz val="11"/>
      <name val="Calibri"/>
      <family val="2"/>
      <scheme val="minor"/>
    </font>
    <font>
      <sz val="10"/>
      <color rgb="FF333333"/>
      <name val="Calibri"/>
      <family val="2"/>
      <scheme val="minor"/>
    </font>
    <font>
      <sz val="9"/>
      <color indexed="81"/>
      <name val="Tahoma"/>
      <charset val="1"/>
    </font>
    <font>
      <b/>
      <sz val="9"/>
      <color indexed="81"/>
      <name val="Tahoma"/>
      <charset val="1"/>
    </font>
    <font>
      <u/>
      <sz val="10"/>
      <color rgb="FFFF0000"/>
      <name val="Arial"/>
      <family val="2"/>
    </font>
    <font>
      <b/>
      <sz val="10"/>
      <color rgb="FFFF0000"/>
      <name val="Calibri"/>
      <family val="2"/>
      <scheme val="minor"/>
    </font>
    <font>
      <b/>
      <u/>
      <sz val="10"/>
      <color rgb="FF7030A0"/>
      <name val="Arial"/>
      <family val="2"/>
    </font>
    <font>
      <b/>
      <sz val="8"/>
      <color theme="0"/>
      <name val="Calibri"/>
      <family val="2"/>
      <scheme val="minor"/>
    </font>
    <font>
      <i/>
      <sz val="9"/>
      <color theme="0" tint="-0.499984740745262"/>
      <name val="Calibri"/>
      <family val="2"/>
      <scheme val="minor"/>
    </font>
    <font>
      <b/>
      <sz val="11"/>
      <color rgb="FFFF0000"/>
      <name val="Calibri"/>
      <family val="2"/>
      <scheme val="minor"/>
    </font>
    <font>
      <sz val="8"/>
      <color rgb="FFFF0000"/>
      <name val="Calibri"/>
      <family val="2"/>
      <scheme val="minor"/>
    </font>
    <font>
      <b/>
      <sz val="8"/>
      <color rgb="FFFF0000"/>
      <name val="Calibri"/>
      <family val="2"/>
      <scheme val="minor"/>
    </font>
    <font>
      <b/>
      <sz val="8"/>
      <color rgb="FFFF0000"/>
      <name val="Arial"/>
      <family val="2"/>
    </font>
    <font>
      <i/>
      <sz val="11"/>
      <color theme="9"/>
      <name val="Calibri"/>
      <family val="2"/>
      <scheme val="minor"/>
    </font>
    <font>
      <i/>
      <sz val="11"/>
      <color rgb="FF00B050"/>
      <name val="Calibri"/>
      <family val="2"/>
      <scheme val="minor"/>
    </font>
    <font>
      <b/>
      <sz val="11"/>
      <color rgb="FF00B050"/>
      <name val="Calibri"/>
      <family val="2"/>
      <scheme val="minor"/>
    </font>
    <font>
      <b/>
      <i/>
      <sz val="11"/>
      <color rgb="FF00B050"/>
      <name val="Calibri"/>
      <family val="2"/>
      <scheme val="minor"/>
    </font>
    <font>
      <b/>
      <sz val="10"/>
      <color rgb="FF0070C0"/>
      <name val="Calibri"/>
      <family val="2"/>
      <scheme val="minor"/>
    </font>
    <font>
      <sz val="8"/>
      <color rgb="FFFF0000"/>
      <name val="Arial"/>
      <family val="2"/>
    </font>
    <font>
      <i/>
      <sz val="10"/>
      <color theme="5"/>
      <name val="Calibri"/>
      <family val="2"/>
      <scheme val="minor"/>
    </font>
    <font>
      <b/>
      <i/>
      <sz val="10"/>
      <color theme="5"/>
      <name val="Calibri"/>
      <family val="2"/>
      <scheme val="minor"/>
    </font>
    <font>
      <b/>
      <u/>
      <sz val="10"/>
      <name val="Calibri"/>
      <family val="2"/>
      <scheme val="minor"/>
    </font>
    <font>
      <b/>
      <sz val="11"/>
      <color rgb="FF333333"/>
      <name val="Arial"/>
      <family val="2"/>
    </font>
    <font>
      <sz val="8"/>
      <name val="Arial"/>
      <family val="2"/>
    </font>
    <font>
      <b/>
      <sz val="10"/>
      <name val="Arial"/>
      <family val="2"/>
    </font>
    <font>
      <sz val="10"/>
      <color rgb="FFFF0000"/>
      <name val="Arial"/>
      <family val="2"/>
    </font>
    <font>
      <i/>
      <sz val="8"/>
      <color rgb="FFFF0000"/>
      <name val="Calibri"/>
      <family val="2"/>
      <scheme val="minor"/>
    </font>
    <font>
      <b/>
      <sz val="11"/>
      <color rgb="FF333333"/>
      <name val="Calibri"/>
      <family val="2"/>
      <scheme val="minor"/>
    </font>
    <font>
      <i/>
      <sz val="11"/>
      <color rgb="FFFF0000"/>
      <name val="Calibri"/>
      <family val="2"/>
      <scheme val="minor"/>
    </font>
    <font>
      <sz val="9"/>
      <color rgb="FFFF0000"/>
      <name val="Calibri"/>
      <family val="2"/>
      <scheme val="minor"/>
    </font>
  </fonts>
  <fills count="22">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theme="8" tint="-0.499984740745262"/>
        <bgColor indexed="64"/>
      </patternFill>
    </fill>
    <fill>
      <patternFill patternType="solid">
        <fgColor rgb="FF002060"/>
        <bgColor indexed="64"/>
      </patternFill>
    </fill>
    <fill>
      <patternFill patternType="solid">
        <fgColor rgb="FF7030A0"/>
        <bgColor indexed="64"/>
      </patternFill>
    </fill>
    <fill>
      <patternFill patternType="solid">
        <fgColor rgb="FF0070C0"/>
        <bgColor indexed="64"/>
      </patternFill>
    </fill>
    <fill>
      <patternFill patternType="solid">
        <fgColor rgb="FF00B0F0"/>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theme="7" tint="-0.499984740745262"/>
        <bgColor indexed="64"/>
      </patternFill>
    </fill>
    <fill>
      <patternFill patternType="solid">
        <fgColor rgb="FFFFCCCC"/>
        <bgColor indexed="64"/>
      </patternFill>
    </fill>
    <fill>
      <patternFill patternType="solid">
        <fgColor rgb="FF00FFCC"/>
        <bgColor indexed="64"/>
      </patternFill>
    </fill>
    <fill>
      <patternFill patternType="solid">
        <fgColor rgb="FF99FFCC"/>
        <bgColor indexed="64"/>
      </patternFill>
    </fill>
  </fills>
  <borders count="49">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right/>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double">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s>
  <cellStyleXfs count="4">
    <xf numFmtId="0" fontId="0" fillId="0" borderId="0"/>
    <xf numFmtId="44" fontId="3" fillId="0" borderId="0" applyFont="0" applyFill="0" applyBorder="0" applyAlignment="0" applyProtection="0"/>
    <xf numFmtId="0" fontId="2" fillId="0" borderId="0"/>
    <xf numFmtId="0" fontId="18" fillId="0" borderId="0" applyNumberFormat="0" applyFill="0" applyBorder="0" applyAlignment="0" applyProtection="0"/>
  </cellStyleXfs>
  <cellXfs count="358">
    <xf numFmtId="0" fontId="0" fillId="0" borderId="0" xfId="0"/>
    <xf numFmtId="0" fontId="7" fillId="2" borderId="0" xfId="0" applyFont="1" applyFill="1" applyBorder="1" applyAlignment="1">
      <alignment vertical="center"/>
    </xf>
    <xf numFmtId="44" fontId="8" fillId="2" borderId="0" xfId="0" applyNumberFormat="1" applyFont="1" applyFill="1" applyBorder="1" applyAlignment="1" applyProtection="1">
      <alignment horizontal="center" vertical="center"/>
    </xf>
    <xf numFmtId="44" fontId="8" fillId="4" borderId="6" xfId="0" applyNumberFormat="1" applyFont="1" applyFill="1" applyBorder="1" applyAlignment="1" applyProtection="1">
      <alignment horizontal="center" vertical="center"/>
    </xf>
    <xf numFmtId="0" fontId="7" fillId="2" borderId="0" xfId="0" applyFont="1" applyFill="1" applyBorder="1" applyAlignment="1" applyProtection="1">
      <alignment vertical="center"/>
    </xf>
    <xf numFmtId="0" fontId="7" fillId="2" borderId="2" xfId="0" applyFont="1" applyFill="1" applyBorder="1" applyAlignment="1" applyProtection="1">
      <alignment horizontal="center" vertical="center"/>
      <protection locked="0"/>
    </xf>
    <xf numFmtId="44" fontId="7" fillId="2" borderId="0" xfId="0" applyNumberFormat="1" applyFont="1" applyFill="1" applyBorder="1" applyAlignment="1" applyProtection="1">
      <alignment horizontal="left" vertical="center"/>
    </xf>
    <xf numFmtId="0" fontId="7" fillId="2" borderId="0" xfId="0" applyFont="1" applyFill="1" applyAlignment="1" applyProtection="1">
      <alignment vertical="center"/>
    </xf>
    <xf numFmtId="0" fontId="8" fillId="2" borderId="0" xfId="0" applyFont="1" applyFill="1" applyBorder="1" applyAlignment="1" applyProtection="1">
      <alignment horizontal="left" vertical="center"/>
    </xf>
    <xf numFmtId="0" fontId="7" fillId="2" borderId="0" xfId="0" applyFont="1" applyFill="1" applyBorder="1" applyAlignment="1" applyProtection="1">
      <alignment horizontal="center" vertical="center"/>
    </xf>
    <xf numFmtId="0" fontId="12" fillId="3" borderId="6" xfId="0" applyFont="1" applyFill="1" applyBorder="1" applyAlignment="1" applyProtection="1">
      <alignment horizontal="left" vertical="center"/>
    </xf>
    <xf numFmtId="0" fontId="7" fillId="3" borderId="4" xfId="0" applyFont="1" applyFill="1" applyBorder="1" applyAlignment="1" applyProtection="1">
      <alignment horizontal="center" vertical="center"/>
    </xf>
    <xf numFmtId="44" fontId="8" fillId="3" borderId="6" xfId="0" applyNumberFormat="1" applyFont="1" applyFill="1" applyBorder="1" applyAlignment="1" applyProtection="1">
      <alignment horizontal="center" vertical="center"/>
    </xf>
    <xf numFmtId="0" fontId="7" fillId="2" borderId="0" xfId="0" applyFont="1" applyFill="1" applyAlignment="1" applyProtection="1">
      <alignment horizontal="center" vertical="center"/>
    </xf>
    <xf numFmtId="0" fontId="7" fillId="2" borderId="0" xfId="0" applyFont="1" applyFill="1" applyBorder="1" applyAlignment="1" applyProtection="1">
      <alignment horizontal="left" vertical="center" wrapText="1"/>
    </xf>
    <xf numFmtId="0" fontId="7" fillId="2" borderId="0" xfId="0" applyFont="1" applyFill="1" applyBorder="1" applyAlignment="1" applyProtection="1">
      <alignment horizontal="left" vertical="center"/>
    </xf>
    <xf numFmtId="0" fontId="7" fillId="2" borderId="0" xfId="0" applyFont="1" applyFill="1" applyAlignment="1" applyProtection="1">
      <alignment horizontal="left" vertical="center"/>
    </xf>
    <xf numFmtId="0" fontId="8" fillId="3" borderId="6" xfId="0" applyFont="1" applyFill="1" applyBorder="1" applyAlignment="1" applyProtection="1">
      <alignment horizontal="center" vertical="center"/>
    </xf>
    <xf numFmtId="0" fontId="8" fillId="5" borderId="6"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8" fillId="4" borderId="6" xfId="0" applyFont="1" applyFill="1" applyBorder="1" applyAlignment="1" applyProtection="1">
      <alignment horizontal="center" vertical="center"/>
    </xf>
    <xf numFmtId="0" fontId="7" fillId="6" borderId="7" xfId="0" applyFont="1" applyFill="1" applyBorder="1" applyAlignment="1" applyProtection="1">
      <alignment horizontal="center" vertical="center"/>
    </xf>
    <xf numFmtId="0" fontId="7" fillId="5" borderId="7" xfId="0"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0" fontId="7" fillId="2" borderId="1" xfId="0" applyFont="1" applyFill="1" applyBorder="1" applyAlignment="1" applyProtection="1">
      <alignment vertical="center"/>
    </xf>
    <xf numFmtId="0" fontId="12" fillId="2" borderId="0" xfId="0" applyFont="1" applyFill="1" applyBorder="1" applyAlignment="1" applyProtection="1">
      <alignment horizontal="left" vertical="center"/>
    </xf>
    <xf numFmtId="0" fontId="11" fillId="2" borderId="0" xfId="0" applyFont="1" applyFill="1" applyBorder="1" applyAlignment="1" applyProtection="1">
      <alignment vertical="center"/>
    </xf>
    <xf numFmtId="0" fontId="7" fillId="2" borderId="0" xfId="0" applyFont="1" applyFill="1" applyAlignment="1">
      <alignment vertical="center"/>
    </xf>
    <xf numFmtId="0" fontId="9" fillId="2" borderId="0" xfId="0" applyFont="1" applyFill="1" applyBorder="1" applyAlignment="1" applyProtection="1">
      <alignment horizontal="right" vertical="center"/>
    </xf>
    <xf numFmtId="44" fontId="8" fillId="2" borderId="0" xfId="0" applyNumberFormat="1" applyFont="1" applyFill="1" applyBorder="1" applyAlignment="1" applyProtection="1">
      <alignment horizontal="right" vertical="center"/>
    </xf>
    <xf numFmtId="0" fontId="11" fillId="2" borderId="0" xfId="0" applyFont="1" applyFill="1" applyBorder="1" applyAlignment="1" applyProtection="1">
      <alignment horizontal="left" vertical="center"/>
    </xf>
    <xf numFmtId="44" fontId="7" fillId="2" borderId="3" xfId="0" applyNumberFormat="1" applyFont="1" applyFill="1" applyBorder="1" applyAlignment="1" applyProtection="1">
      <alignment horizontal="left" vertical="center"/>
    </xf>
    <xf numFmtId="0" fontId="8" fillId="2" borderId="1" xfId="0" applyFont="1" applyFill="1" applyBorder="1" applyAlignment="1" applyProtection="1">
      <alignment horizontal="left" vertical="center"/>
    </xf>
    <xf numFmtId="44" fontId="10" fillId="2" borderId="0" xfId="0" applyNumberFormat="1" applyFont="1" applyFill="1" applyBorder="1" applyAlignment="1" applyProtection="1">
      <alignment horizontal="left" vertical="center"/>
    </xf>
    <xf numFmtId="44" fontId="10" fillId="2" borderId="0" xfId="0" applyNumberFormat="1" applyFont="1" applyFill="1" applyBorder="1" applyAlignment="1" applyProtection="1">
      <alignment horizontal="right" vertical="center"/>
    </xf>
    <xf numFmtId="0" fontId="9" fillId="2" borderId="0" xfId="0" applyFont="1" applyFill="1" applyBorder="1" applyAlignment="1" applyProtection="1">
      <alignment horizontal="left" vertical="center"/>
    </xf>
    <xf numFmtId="0" fontId="7" fillId="2" borderId="1" xfId="0" applyFont="1" applyFill="1" applyBorder="1" applyAlignment="1" applyProtection="1">
      <alignment vertical="center" wrapText="1"/>
    </xf>
    <xf numFmtId="0" fontId="7" fillId="2" borderId="1" xfId="0" applyFont="1" applyFill="1" applyBorder="1" applyAlignment="1" applyProtection="1">
      <alignment horizontal="left" vertical="center"/>
    </xf>
    <xf numFmtId="0" fontId="13" fillId="2" borderId="0" xfId="0" applyFont="1" applyFill="1" applyBorder="1" applyAlignment="1" applyProtection="1">
      <alignment horizontal="right" vertical="center"/>
    </xf>
    <xf numFmtId="0" fontId="12" fillId="3" borderId="6" xfId="0" applyFont="1" applyFill="1" applyBorder="1" applyAlignment="1" applyProtection="1">
      <alignment vertical="center"/>
    </xf>
    <xf numFmtId="0" fontId="7" fillId="2" borderId="0" xfId="0" applyFont="1" applyFill="1" applyBorder="1" applyAlignment="1" applyProtection="1">
      <alignment vertical="center" wrapText="1"/>
    </xf>
    <xf numFmtId="44" fontId="12" fillId="2" borderId="0" xfId="0" applyNumberFormat="1" applyFont="1" applyFill="1" applyBorder="1" applyAlignment="1" applyProtection="1">
      <alignment horizontal="right" vertical="center"/>
    </xf>
    <xf numFmtId="0" fontId="12" fillId="4" borderId="6" xfId="0" applyFont="1" applyFill="1" applyBorder="1" applyAlignment="1" applyProtection="1">
      <alignment horizontal="left" vertical="center"/>
    </xf>
    <xf numFmtId="0" fontId="7" fillId="2" borderId="5" xfId="0" applyFont="1" applyFill="1" applyBorder="1" applyAlignment="1" applyProtection="1">
      <alignment horizontal="left" vertical="center" wrapText="1"/>
    </xf>
    <xf numFmtId="44" fontId="10" fillId="2" borderId="1" xfId="0" applyNumberFormat="1" applyFont="1" applyFill="1" applyBorder="1" applyAlignment="1" applyProtection="1">
      <alignment horizontal="left" vertical="center"/>
    </xf>
    <xf numFmtId="44" fontId="10" fillId="2" borderId="1" xfId="0" applyNumberFormat="1" applyFont="1" applyFill="1" applyBorder="1" applyAlignment="1" applyProtection="1">
      <alignment horizontal="right" vertical="center"/>
    </xf>
    <xf numFmtId="44" fontId="14" fillId="2" borderId="0" xfId="0" applyNumberFormat="1" applyFont="1" applyFill="1" applyBorder="1" applyAlignment="1" applyProtection="1">
      <alignment horizontal="left" vertical="center"/>
    </xf>
    <xf numFmtId="44" fontId="14" fillId="2" borderId="3" xfId="0" applyNumberFormat="1" applyFont="1" applyFill="1" applyBorder="1" applyAlignment="1" applyProtection="1">
      <alignment horizontal="left" vertical="center"/>
    </xf>
    <xf numFmtId="44" fontId="7" fillId="2" borderId="2" xfId="0" applyNumberFormat="1" applyFont="1" applyFill="1" applyBorder="1" applyAlignment="1" applyProtection="1">
      <alignment horizontal="left" vertical="center"/>
    </xf>
    <xf numFmtId="0" fontId="7" fillId="2" borderId="0" xfId="0" applyFont="1" applyFill="1" applyBorder="1" applyAlignment="1" applyProtection="1">
      <alignment horizontal="right" vertical="center"/>
    </xf>
    <xf numFmtId="0" fontId="16" fillId="2" borderId="0" xfId="0" applyFont="1" applyFill="1" applyBorder="1" applyAlignment="1" applyProtection="1">
      <alignment horizontal="center" vertical="center"/>
    </xf>
    <xf numFmtId="0" fontId="8" fillId="2" borderId="0" xfId="0" applyFont="1" applyFill="1" applyBorder="1" applyAlignment="1" applyProtection="1">
      <alignment horizontal="right" vertical="center"/>
    </xf>
    <xf numFmtId="0" fontId="7" fillId="0" borderId="0" xfId="3" applyFont="1" applyAlignment="1" applyProtection="1">
      <alignment horizontal="right"/>
    </xf>
    <xf numFmtId="44" fontId="10" fillId="2" borderId="9" xfId="0" applyNumberFormat="1" applyFont="1" applyFill="1" applyBorder="1" applyAlignment="1" applyProtection="1">
      <alignment horizontal="left" vertical="center"/>
    </xf>
    <xf numFmtId="0" fontId="8" fillId="2" borderId="1" xfId="0" applyFont="1" applyFill="1" applyBorder="1" applyAlignment="1" applyProtection="1">
      <alignment vertical="center"/>
    </xf>
    <xf numFmtId="0" fontId="5" fillId="0" borderId="0" xfId="0" applyFont="1" applyBorder="1" applyAlignment="1">
      <alignment horizontal="right" vertical="top"/>
    </xf>
    <xf numFmtId="7" fontId="6" fillId="0" borderId="0" xfId="0" applyNumberFormat="1" applyFont="1" applyBorder="1" applyAlignment="1">
      <alignment horizontal="right" vertical="top"/>
    </xf>
    <xf numFmtId="0" fontId="6" fillId="0" borderId="0" xfId="0" applyFont="1" applyBorder="1" applyAlignment="1">
      <alignment vertical="top" wrapText="1"/>
    </xf>
    <xf numFmtId="0" fontId="6" fillId="0" borderId="0" xfId="0" applyFont="1" applyBorder="1" applyAlignment="1">
      <alignment vertical="center"/>
    </xf>
    <xf numFmtId="0" fontId="8" fillId="7" borderId="6" xfId="0" applyFont="1" applyFill="1" applyBorder="1" applyAlignment="1" applyProtection="1">
      <alignment horizontal="center" vertical="center"/>
    </xf>
    <xf numFmtId="0" fontId="12" fillId="7" borderId="6" xfId="0" applyFont="1" applyFill="1" applyBorder="1" applyAlignment="1" applyProtection="1">
      <alignment horizontal="left" vertical="center"/>
    </xf>
    <xf numFmtId="0" fontId="7" fillId="7" borderId="4" xfId="0" applyFont="1" applyFill="1" applyBorder="1" applyAlignment="1" applyProtection="1">
      <alignment vertical="center"/>
    </xf>
    <xf numFmtId="44" fontId="8" fillId="7" borderId="6" xfId="0" applyNumberFormat="1" applyFont="1" applyFill="1" applyBorder="1" applyAlignment="1" applyProtection="1">
      <alignment horizontal="center" vertical="center"/>
    </xf>
    <xf numFmtId="0" fontId="7" fillId="7" borderId="7" xfId="0" applyFont="1" applyFill="1" applyBorder="1" applyAlignment="1" applyProtection="1">
      <alignment horizontal="center" vertical="center"/>
    </xf>
    <xf numFmtId="0" fontId="7" fillId="7" borderId="8" xfId="0" applyFont="1" applyFill="1" applyBorder="1" applyAlignment="1" applyProtection="1">
      <alignment horizontal="center" vertical="center"/>
    </xf>
    <xf numFmtId="0" fontId="5" fillId="0" borderId="0" xfId="0" applyFont="1" applyFill="1" applyBorder="1" applyAlignment="1">
      <alignment horizontal="right" vertical="top"/>
    </xf>
    <xf numFmtId="0" fontId="6" fillId="2" borderId="0" xfId="0" applyFont="1" applyFill="1" applyBorder="1" applyAlignment="1">
      <alignment vertical="center"/>
    </xf>
    <xf numFmtId="0" fontId="6" fillId="2" borderId="0" xfId="0" applyFont="1" applyFill="1" applyBorder="1" applyAlignment="1">
      <alignment vertical="top"/>
    </xf>
    <xf numFmtId="0" fontId="6" fillId="0" borderId="0" xfId="0" applyFont="1" applyBorder="1" applyAlignment="1">
      <alignment vertical="top"/>
    </xf>
    <xf numFmtId="0" fontId="5" fillId="2" borderId="18" xfId="0" applyFont="1" applyFill="1" applyBorder="1" applyAlignment="1">
      <alignment vertical="top"/>
    </xf>
    <xf numFmtId="0" fontId="6" fillId="2" borderId="19" xfId="0" applyFont="1" applyFill="1" applyBorder="1" applyAlignment="1">
      <alignment vertical="top" wrapText="1"/>
    </xf>
    <xf numFmtId="0" fontId="6" fillId="0" borderId="22" xfId="0" applyFont="1" applyBorder="1" applyAlignment="1">
      <alignment vertical="top" wrapText="1"/>
    </xf>
    <xf numFmtId="0" fontId="6" fillId="0" borderId="25" xfId="0" applyFont="1" applyBorder="1" applyAlignment="1">
      <alignment vertical="top" wrapText="1"/>
    </xf>
    <xf numFmtId="0" fontId="6" fillId="2" borderId="19" xfId="0" applyFont="1" applyFill="1" applyBorder="1" applyAlignment="1">
      <alignment vertical="center" wrapText="1"/>
    </xf>
    <xf numFmtId="0" fontId="5" fillId="0" borderId="30" xfId="0" applyFont="1" applyBorder="1" applyAlignment="1">
      <alignment horizontal="right" vertical="top"/>
    </xf>
    <xf numFmtId="0" fontId="6" fillId="0" borderId="27" xfId="0" applyFont="1" applyBorder="1" applyAlignment="1">
      <alignment horizontal="left" vertical="top" wrapText="1"/>
    </xf>
    <xf numFmtId="0" fontId="6" fillId="0" borderId="27" xfId="0" applyFont="1" applyBorder="1" applyAlignment="1">
      <alignment vertical="top" wrapText="1"/>
    </xf>
    <xf numFmtId="0" fontId="6" fillId="0" borderId="33" xfId="0" applyFont="1" applyBorder="1" applyAlignment="1">
      <alignment vertical="top" wrapText="1"/>
    </xf>
    <xf numFmtId="0" fontId="6" fillId="2" borderId="34" xfId="0" applyFont="1" applyFill="1" applyBorder="1" applyAlignment="1">
      <alignment vertical="top"/>
    </xf>
    <xf numFmtId="0" fontId="6" fillId="2" borderId="25" xfId="0" applyFont="1" applyFill="1" applyBorder="1" applyAlignment="1">
      <alignment vertical="center" wrapText="1"/>
    </xf>
    <xf numFmtId="0" fontId="5" fillId="2" borderId="30" xfId="0" applyFont="1" applyFill="1" applyBorder="1" applyAlignment="1">
      <alignment horizontal="right" vertical="top"/>
    </xf>
    <xf numFmtId="0" fontId="5" fillId="2" borderId="30" xfId="0" applyFont="1" applyFill="1" applyBorder="1" applyAlignment="1">
      <alignment horizontal="right" vertical="top" wrapText="1"/>
    </xf>
    <xf numFmtId="0" fontId="5" fillId="2" borderId="34" xfId="0" applyFont="1" applyFill="1" applyBorder="1" applyAlignment="1">
      <alignment vertical="top"/>
    </xf>
    <xf numFmtId="0" fontId="5" fillId="0" borderId="21" xfId="0" applyFont="1" applyBorder="1" applyAlignment="1">
      <alignment horizontal="left" vertical="top"/>
    </xf>
    <xf numFmtId="0" fontId="6" fillId="2" borderId="23" xfId="0" applyFont="1" applyFill="1" applyBorder="1" applyAlignment="1">
      <alignment vertical="center"/>
    </xf>
    <xf numFmtId="0" fontId="6" fillId="2" borderId="20" xfId="0" applyFont="1" applyFill="1" applyBorder="1" applyAlignment="1">
      <alignment vertical="center" wrapText="1"/>
    </xf>
    <xf numFmtId="0" fontId="5" fillId="0" borderId="24" xfId="0" applyFont="1" applyBorder="1" applyAlignment="1">
      <alignment horizontal="left" vertical="top"/>
    </xf>
    <xf numFmtId="0" fontId="5" fillId="0" borderId="30" xfId="0" applyFont="1" applyBorder="1" applyAlignment="1">
      <alignment horizontal="left" vertical="top"/>
    </xf>
    <xf numFmtId="0" fontId="6" fillId="2" borderId="27" xfId="0" applyFont="1" applyFill="1" applyBorder="1" applyAlignment="1">
      <alignment vertical="top" wrapText="1"/>
    </xf>
    <xf numFmtId="0" fontId="19" fillId="13" borderId="5" xfId="0" applyFont="1" applyFill="1" applyBorder="1" applyAlignment="1">
      <alignment vertical="top" wrapText="1"/>
    </xf>
    <xf numFmtId="0" fontId="19" fillId="14" borderId="5" xfId="0" applyFont="1" applyFill="1" applyBorder="1" applyAlignment="1">
      <alignment vertical="top" wrapText="1"/>
    </xf>
    <xf numFmtId="0" fontId="19" fillId="14" borderId="5" xfId="0" applyFont="1" applyFill="1" applyBorder="1" applyAlignment="1">
      <alignment vertical="top"/>
    </xf>
    <xf numFmtId="0" fontId="29" fillId="13" borderId="5" xfId="0" applyFont="1" applyFill="1" applyBorder="1" applyAlignment="1">
      <alignment horizontal="left" vertical="top"/>
    </xf>
    <xf numFmtId="0" fontId="25" fillId="3" borderId="20" xfId="0" applyFont="1" applyFill="1" applyBorder="1" applyAlignment="1">
      <alignment vertical="top" wrapText="1"/>
    </xf>
    <xf numFmtId="0" fontId="5" fillId="0" borderId="31" xfId="0" applyFont="1" applyBorder="1" applyAlignment="1">
      <alignment horizontal="left" vertical="top"/>
    </xf>
    <xf numFmtId="0" fontId="5" fillId="2" borderId="21" xfId="0" applyFont="1" applyFill="1" applyBorder="1" applyAlignment="1">
      <alignment horizontal="left" vertical="top"/>
    </xf>
    <xf numFmtId="0" fontId="26" fillId="3" borderId="37" xfId="0" applyFont="1" applyFill="1" applyBorder="1" applyAlignment="1">
      <alignment horizontal="left" vertical="center" wrapText="1"/>
    </xf>
    <xf numFmtId="0" fontId="31" fillId="0" borderId="27" xfId="0" applyFont="1" applyBorder="1" applyAlignment="1">
      <alignment vertical="top" wrapText="1"/>
    </xf>
    <xf numFmtId="0" fontId="29" fillId="15" borderId="16" xfId="0" applyFont="1" applyFill="1" applyBorder="1" applyAlignment="1">
      <alignment horizontal="left" vertical="top"/>
    </xf>
    <xf numFmtId="0" fontId="29" fillId="14" borderId="16" xfId="0" applyFont="1" applyFill="1" applyBorder="1" applyAlignment="1">
      <alignment horizontal="left" vertical="top"/>
    </xf>
    <xf numFmtId="0" fontId="25" fillId="6" borderId="34" xfId="0" applyFont="1" applyFill="1" applyBorder="1" applyAlignment="1">
      <alignment vertical="top" wrapText="1"/>
    </xf>
    <xf numFmtId="44" fontId="8" fillId="7" borderId="6" xfId="0" applyNumberFormat="1" applyFont="1" applyFill="1" applyBorder="1" applyAlignment="1" applyProtection="1">
      <alignment horizontal="right" vertical="center"/>
    </xf>
    <xf numFmtId="44" fontId="7" fillId="2" borderId="0" xfId="0" applyNumberFormat="1" applyFont="1" applyFill="1" applyBorder="1" applyAlignment="1" applyProtection="1">
      <alignment horizontal="right" vertical="center"/>
    </xf>
    <xf numFmtId="44" fontId="7" fillId="2" borderId="0" xfId="1" applyNumberFormat="1" applyFont="1" applyFill="1" applyBorder="1" applyAlignment="1" applyProtection="1">
      <alignment horizontal="right" vertical="center"/>
    </xf>
    <xf numFmtId="44" fontId="8" fillId="3" borderId="6" xfId="0" applyNumberFormat="1" applyFont="1" applyFill="1" applyBorder="1" applyAlignment="1" applyProtection="1">
      <alignment horizontal="right" vertical="center"/>
    </xf>
    <xf numFmtId="44" fontId="8" fillId="4" borderId="6" xfId="0" applyNumberFormat="1" applyFont="1" applyFill="1" applyBorder="1" applyAlignment="1" applyProtection="1">
      <alignment horizontal="right" vertical="center"/>
    </xf>
    <xf numFmtId="44" fontId="14" fillId="2" borderId="0" xfId="1" applyNumberFormat="1" applyFont="1" applyFill="1" applyBorder="1" applyAlignment="1" applyProtection="1">
      <alignment horizontal="right" vertical="center"/>
    </xf>
    <xf numFmtId="0" fontId="6" fillId="2" borderId="0" xfId="0" applyFont="1" applyFill="1" applyBorder="1" applyAlignment="1">
      <alignment vertical="center" wrapText="1"/>
    </xf>
    <xf numFmtId="0" fontId="6" fillId="0" borderId="0" xfId="0" applyFont="1" applyBorder="1" applyAlignment="1">
      <alignment vertical="center" wrapText="1"/>
    </xf>
    <xf numFmtId="0" fontId="5" fillId="2" borderId="24" xfId="0" applyFont="1" applyFill="1" applyBorder="1" applyAlignment="1">
      <alignment horizontal="left" vertical="top"/>
    </xf>
    <xf numFmtId="0" fontId="5" fillId="2" borderId="28" xfId="0" applyFont="1" applyFill="1" applyBorder="1" applyAlignment="1">
      <alignment horizontal="left" vertical="top"/>
    </xf>
    <xf numFmtId="0" fontId="5" fillId="2" borderId="23" xfId="0" applyFont="1" applyFill="1" applyBorder="1" applyAlignment="1">
      <alignment horizontal="left" vertical="top"/>
    </xf>
    <xf numFmtId="0" fontId="7" fillId="2" borderId="0" xfId="0" applyFont="1" applyFill="1" applyBorder="1" applyAlignment="1" applyProtection="1">
      <alignment vertical="top"/>
    </xf>
    <xf numFmtId="0" fontId="7" fillId="2" borderId="0" xfId="0" applyFont="1" applyFill="1" applyBorder="1" applyAlignment="1" applyProtection="1">
      <alignment horizontal="left" vertical="top" wrapText="1"/>
    </xf>
    <xf numFmtId="0" fontId="7" fillId="2" borderId="0" xfId="0" applyFont="1" applyFill="1" applyAlignment="1" applyProtection="1">
      <alignment vertical="top"/>
    </xf>
    <xf numFmtId="44" fontId="7" fillId="2" borderId="0" xfId="0" applyNumberFormat="1" applyFont="1" applyFill="1" applyBorder="1" applyAlignment="1" applyProtection="1">
      <alignment horizontal="right" vertical="top"/>
    </xf>
    <xf numFmtId="44" fontId="7" fillId="2" borderId="0" xfId="0" applyNumberFormat="1" applyFont="1" applyFill="1" applyBorder="1" applyAlignment="1" applyProtection="1">
      <alignment horizontal="left" vertical="top"/>
    </xf>
    <xf numFmtId="0" fontId="16" fillId="2" borderId="0" xfId="0" applyFont="1" applyFill="1" applyBorder="1" applyAlignment="1" applyProtection="1">
      <alignment vertical="top"/>
    </xf>
    <xf numFmtId="0" fontId="16" fillId="2" borderId="0" xfId="0" applyFont="1" applyFill="1" applyBorder="1" applyAlignment="1" applyProtection="1">
      <alignment horizontal="left" vertical="top"/>
    </xf>
    <xf numFmtId="0" fontId="17" fillId="2" borderId="0" xfId="0" applyFont="1" applyFill="1" applyBorder="1" applyAlignment="1" applyProtection="1">
      <alignment horizontal="right" vertical="top"/>
    </xf>
    <xf numFmtId="44" fontId="16" fillId="2" borderId="0" xfId="0" applyNumberFormat="1" applyFont="1" applyFill="1" applyBorder="1" applyAlignment="1" applyProtection="1">
      <alignment horizontal="right" vertical="top"/>
    </xf>
    <xf numFmtId="44" fontId="16" fillId="2" borderId="0" xfId="0" applyNumberFormat="1" applyFont="1" applyFill="1" applyBorder="1" applyAlignment="1" applyProtection="1">
      <alignment horizontal="left" vertical="top"/>
    </xf>
    <xf numFmtId="0" fontId="16" fillId="2" borderId="0" xfId="0" applyFont="1" applyFill="1" applyAlignment="1" applyProtection="1">
      <alignment vertical="top"/>
    </xf>
    <xf numFmtId="0" fontId="15" fillId="0" borderId="0" xfId="0" applyFont="1" applyAlignment="1">
      <alignment vertical="top" wrapText="1"/>
    </xf>
    <xf numFmtId="44" fontId="6" fillId="2" borderId="7" xfId="0" applyNumberFormat="1" applyFont="1" applyFill="1" applyBorder="1" applyAlignment="1">
      <alignment horizontal="right" vertical="top"/>
    </xf>
    <xf numFmtId="44" fontId="20" fillId="14" borderId="0" xfId="0" applyNumberFormat="1" applyFont="1" applyFill="1" applyBorder="1" applyAlignment="1">
      <alignment horizontal="right" vertical="top"/>
    </xf>
    <xf numFmtId="44" fontId="6" fillId="0" borderId="0" xfId="0" applyNumberFormat="1" applyFont="1" applyFill="1" applyBorder="1" applyAlignment="1">
      <alignment horizontal="right" vertical="top"/>
    </xf>
    <xf numFmtId="44" fontId="20" fillId="13" borderId="0" xfId="0" applyNumberFormat="1" applyFont="1" applyFill="1" applyBorder="1" applyAlignment="1">
      <alignment horizontal="right" vertical="top"/>
    </xf>
    <xf numFmtId="44" fontId="6" fillId="0" borderId="0" xfId="0" applyNumberFormat="1" applyFont="1" applyBorder="1" applyAlignment="1">
      <alignment vertical="center"/>
    </xf>
    <xf numFmtId="44" fontId="1" fillId="2" borderId="14" xfId="0" applyNumberFormat="1" applyFont="1" applyFill="1" applyBorder="1" applyAlignment="1">
      <alignment horizontal="right" vertical="top"/>
    </xf>
    <xf numFmtId="44" fontId="6" fillId="2" borderId="10" xfId="0" applyNumberFormat="1" applyFont="1" applyFill="1" applyBorder="1" applyAlignment="1">
      <alignment vertical="center"/>
    </xf>
    <xf numFmtId="44" fontId="6" fillId="0" borderId="7" xfId="0" applyNumberFormat="1" applyFont="1" applyBorder="1" applyAlignment="1">
      <alignment horizontal="right" vertical="top"/>
    </xf>
    <xf numFmtId="44" fontId="6" fillId="0" borderId="32" xfId="0" applyNumberFormat="1" applyFont="1" applyBorder="1" applyAlignment="1">
      <alignment horizontal="right" vertical="top"/>
    </xf>
    <xf numFmtId="44" fontId="6" fillId="0" borderId="0" xfId="0" applyNumberFormat="1" applyFont="1" applyBorder="1" applyAlignment="1">
      <alignment horizontal="right" vertical="top"/>
    </xf>
    <xf numFmtId="44" fontId="23" fillId="9" borderId="0" xfId="0" applyNumberFormat="1" applyFont="1" applyFill="1" applyBorder="1" applyAlignment="1">
      <alignment horizontal="right" vertical="top"/>
    </xf>
    <xf numFmtId="44" fontId="6" fillId="2" borderId="11" xfId="0" applyNumberFormat="1" applyFont="1" applyFill="1" applyBorder="1" applyAlignment="1">
      <alignment horizontal="right" vertical="top"/>
    </xf>
    <xf numFmtId="44" fontId="6" fillId="2" borderId="13" xfId="0" applyNumberFormat="1" applyFont="1" applyFill="1" applyBorder="1" applyAlignment="1">
      <alignment horizontal="right" vertical="top"/>
    </xf>
    <xf numFmtId="44" fontId="6" fillId="2" borderId="15" xfId="0" applyNumberFormat="1" applyFont="1" applyFill="1" applyBorder="1" applyAlignment="1">
      <alignment horizontal="right" vertical="top"/>
    </xf>
    <xf numFmtId="44" fontId="6" fillId="2" borderId="8" xfId="0" applyNumberFormat="1" applyFont="1" applyFill="1" applyBorder="1" applyAlignment="1">
      <alignment horizontal="right" vertical="top"/>
    </xf>
    <xf numFmtId="44" fontId="6" fillId="0" borderId="8" xfId="0" applyNumberFormat="1" applyFont="1" applyBorder="1" applyAlignment="1">
      <alignment horizontal="right" vertical="top"/>
    </xf>
    <xf numFmtId="44" fontId="31" fillId="0" borderId="7" xfId="0" applyNumberFormat="1" applyFont="1" applyBorder="1" applyAlignment="1">
      <alignment horizontal="right" vertical="top"/>
    </xf>
    <xf numFmtId="44" fontId="23" fillId="12" borderId="17" xfId="0" applyNumberFormat="1" applyFont="1" applyFill="1" applyBorder="1" applyAlignment="1">
      <alignment horizontal="right" vertical="top"/>
    </xf>
    <xf numFmtId="44" fontId="23" fillId="13" borderId="0" xfId="0" applyNumberFormat="1" applyFont="1" applyFill="1" applyBorder="1" applyAlignment="1">
      <alignment horizontal="right" vertical="top"/>
    </xf>
    <xf numFmtId="44" fontId="6" fillId="0" borderId="11" xfId="0" applyNumberFormat="1" applyFont="1" applyBorder="1" applyAlignment="1">
      <alignment horizontal="right" vertical="top"/>
    </xf>
    <xf numFmtId="44" fontId="23" fillId="14" borderId="17" xfId="0" applyNumberFormat="1" applyFont="1" applyFill="1" applyBorder="1" applyAlignment="1">
      <alignment horizontal="right" vertical="top"/>
    </xf>
    <xf numFmtId="44" fontId="23" fillId="15" borderId="17" xfId="0" applyNumberFormat="1" applyFont="1" applyFill="1" applyBorder="1" applyAlignment="1">
      <alignment horizontal="right" vertical="top"/>
    </xf>
    <xf numFmtId="44" fontId="7" fillId="2" borderId="0" xfId="0" applyNumberFormat="1" applyFont="1" applyFill="1" applyAlignment="1" applyProtection="1">
      <alignment horizontal="right" vertical="center"/>
    </xf>
    <xf numFmtId="0" fontId="5" fillId="2" borderId="21" xfId="0" applyFont="1" applyFill="1" applyBorder="1" applyAlignment="1">
      <alignment horizontal="right" vertical="top"/>
    </xf>
    <xf numFmtId="0" fontId="5" fillId="2" borderId="7" xfId="0" applyFont="1" applyFill="1" applyBorder="1" applyAlignment="1">
      <alignment horizontal="right" vertical="top"/>
    </xf>
    <xf numFmtId="0" fontId="7" fillId="2" borderId="39" xfId="0" applyFont="1" applyFill="1" applyBorder="1" applyAlignment="1" applyProtection="1">
      <alignment horizontal="center" vertical="center"/>
      <protection locked="0"/>
    </xf>
    <xf numFmtId="0" fontId="29" fillId="18" borderId="5" xfId="0" applyFont="1" applyFill="1" applyBorder="1" applyAlignment="1">
      <alignment horizontal="left" vertical="top"/>
    </xf>
    <xf numFmtId="44" fontId="23" fillId="18" borderId="0" xfId="0" applyNumberFormat="1" applyFont="1" applyFill="1" applyBorder="1" applyAlignment="1">
      <alignment horizontal="right" vertical="top"/>
    </xf>
    <xf numFmtId="0" fontId="7" fillId="2" borderId="1" xfId="0" applyFont="1" applyFill="1" applyBorder="1" applyAlignment="1" applyProtection="1">
      <alignment horizontal="center" vertical="center"/>
    </xf>
    <xf numFmtId="0" fontId="9" fillId="2" borderId="0" xfId="0" applyFont="1" applyFill="1" applyBorder="1" applyAlignment="1" applyProtection="1">
      <alignment horizontal="right" vertical="center"/>
    </xf>
    <xf numFmtId="44" fontId="7" fillId="2" borderId="14" xfId="0" applyNumberFormat="1" applyFont="1" applyFill="1" applyBorder="1" applyAlignment="1">
      <alignment horizontal="right" vertical="top"/>
    </xf>
    <xf numFmtId="44" fontId="7" fillId="2" borderId="11" xfId="0" applyNumberFormat="1" applyFont="1" applyFill="1" applyBorder="1" applyAlignment="1">
      <alignment horizontal="right" vertical="top"/>
    </xf>
    <xf numFmtId="44" fontId="36" fillId="2" borderId="11" xfId="0" applyNumberFormat="1" applyFont="1" applyFill="1" applyBorder="1" applyAlignment="1">
      <alignment horizontal="right" vertical="top"/>
    </xf>
    <xf numFmtId="44" fontId="7" fillId="0" borderId="7" xfId="0" applyNumberFormat="1" applyFont="1" applyBorder="1" applyAlignment="1">
      <alignment horizontal="right" vertical="top"/>
    </xf>
    <xf numFmtId="0" fontId="6" fillId="0" borderId="0" xfId="0" applyFont="1" applyAlignment="1">
      <alignment wrapText="1"/>
    </xf>
    <xf numFmtId="0" fontId="5" fillId="2" borderId="14" xfId="0" applyFont="1" applyFill="1" applyBorder="1" applyAlignment="1">
      <alignment horizontal="right" vertical="top"/>
    </xf>
    <xf numFmtId="0" fontId="6" fillId="0" borderId="7" xfId="0" applyFont="1" applyBorder="1" applyAlignment="1">
      <alignment vertical="top" wrapText="1"/>
    </xf>
    <xf numFmtId="0" fontId="18" fillId="0" borderId="22" xfId="3" applyBorder="1" applyAlignment="1">
      <alignment vertical="top" wrapText="1"/>
    </xf>
    <xf numFmtId="44" fontId="6" fillId="17" borderId="7" xfId="0" applyNumberFormat="1" applyFont="1" applyFill="1" applyBorder="1" applyAlignment="1">
      <alignment horizontal="right" vertical="top"/>
    </xf>
    <xf numFmtId="0" fontId="6" fillId="17" borderId="27" xfId="0" applyFont="1" applyFill="1" applyBorder="1" applyAlignment="1">
      <alignment vertical="top" wrapText="1"/>
    </xf>
    <xf numFmtId="0" fontId="7" fillId="2" borderId="0" xfId="0" applyFont="1" applyFill="1" applyBorder="1" applyAlignment="1" applyProtection="1">
      <alignment horizontal="center" vertical="center"/>
      <protection locked="0"/>
    </xf>
    <xf numFmtId="0" fontId="7" fillId="17" borderId="7" xfId="0" applyFont="1" applyFill="1" applyBorder="1" applyAlignment="1">
      <alignment vertical="top" wrapText="1"/>
    </xf>
    <xf numFmtId="0" fontId="16" fillId="17" borderId="7" xfId="0" applyFont="1" applyFill="1" applyBorder="1" applyAlignment="1">
      <alignment vertical="top" wrapText="1"/>
    </xf>
    <xf numFmtId="0" fontId="5" fillId="0" borderId="7" xfId="0" applyFont="1" applyFill="1" applyBorder="1" applyAlignment="1">
      <alignment horizontal="right" vertical="top"/>
    </xf>
    <xf numFmtId="44" fontId="6" fillId="0" borderId="7" xfId="0" applyNumberFormat="1" applyFont="1" applyFill="1" applyBorder="1" applyAlignment="1">
      <alignment horizontal="right" vertical="top"/>
    </xf>
    <xf numFmtId="0" fontId="42" fillId="17" borderId="27" xfId="0" applyFont="1" applyFill="1" applyBorder="1" applyAlignment="1">
      <alignment vertical="top" wrapText="1"/>
    </xf>
    <xf numFmtId="0" fontId="16" fillId="17" borderId="0" xfId="0" applyFont="1" applyFill="1" applyBorder="1" applyAlignment="1" applyProtection="1">
      <alignment horizontal="left" vertical="center"/>
    </xf>
    <xf numFmtId="0" fontId="9" fillId="2" borderId="0" xfId="0" applyFont="1" applyFill="1" applyBorder="1" applyAlignment="1" applyProtection="1">
      <alignment horizontal="right" vertical="center"/>
    </xf>
    <xf numFmtId="0" fontId="5" fillId="0" borderId="7" xfId="0" applyFont="1" applyFill="1" applyBorder="1" applyAlignment="1">
      <alignment horizontal="right" vertical="top" wrapText="1"/>
    </xf>
    <xf numFmtId="0" fontId="7" fillId="0" borderId="7" xfId="0" applyFont="1" applyBorder="1" applyAlignment="1">
      <alignment vertical="top"/>
    </xf>
    <xf numFmtId="0" fontId="7" fillId="0" borderId="0" xfId="0" applyFont="1" applyBorder="1" applyAlignment="1">
      <alignment vertical="top"/>
    </xf>
    <xf numFmtId="0" fontId="7" fillId="2" borderId="2" xfId="0" applyFont="1" applyFill="1" applyBorder="1" applyAlignment="1" applyProtection="1">
      <alignment horizontal="center" vertical="center"/>
    </xf>
    <xf numFmtId="0" fontId="48" fillId="0" borderId="0" xfId="0" applyFont="1" applyFill="1" applyBorder="1" applyAlignment="1" applyProtection="1">
      <alignment horizontal="right" vertical="center" wrapText="1"/>
    </xf>
    <xf numFmtId="44" fontId="48" fillId="2" borderId="0" xfId="0" applyNumberFormat="1" applyFont="1" applyFill="1" applyAlignment="1" applyProtection="1">
      <alignment horizontal="right" vertical="center"/>
    </xf>
    <xf numFmtId="44" fontId="49" fillId="2" borderId="0" xfId="0" applyNumberFormat="1" applyFont="1" applyFill="1" applyBorder="1" applyAlignment="1" applyProtection="1">
      <alignment horizontal="right" vertical="center"/>
    </xf>
    <xf numFmtId="0" fontId="5" fillId="0" borderId="21" xfId="0" applyFont="1" applyBorder="1" applyAlignment="1">
      <alignment horizontal="right" vertical="top"/>
    </xf>
    <xf numFmtId="0" fontId="5" fillId="0" borderId="7" xfId="0" applyFont="1" applyBorder="1" applyAlignment="1">
      <alignment horizontal="right"/>
    </xf>
    <xf numFmtId="44" fontId="6" fillId="0" borderId="7" xfId="0" applyNumberFormat="1" applyFont="1" applyBorder="1" applyAlignment="1">
      <alignment vertical="center"/>
    </xf>
    <xf numFmtId="0" fontId="6" fillId="0" borderId="7" xfId="0" applyFont="1" applyBorder="1" applyAlignment="1">
      <alignment vertical="center"/>
    </xf>
    <xf numFmtId="0" fontId="5" fillId="0" borderId="7" xfId="0" applyFont="1" applyBorder="1" applyAlignment="1">
      <alignment horizontal="right" vertical="top"/>
    </xf>
    <xf numFmtId="0" fontId="8" fillId="0" borderId="0" xfId="0" applyFont="1" applyFill="1" applyBorder="1" applyAlignment="1" applyProtection="1">
      <alignment horizontal="center" vertical="center"/>
    </xf>
    <xf numFmtId="0" fontId="12" fillId="19" borderId="6" xfId="0" applyFont="1" applyFill="1" applyBorder="1" applyAlignment="1" applyProtection="1">
      <alignment horizontal="left" vertical="center"/>
    </xf>
    <xf numFmtId="0" fontId="7" fillId="19" borderId="4" xfId="0" applyFont="1" applyFill="1" applyBorder="1" applyAlignment="1" applyProtection="1">
      <alignment vertical="center"/>
    </xf>
    <xf numFmtId="44" fontId="8" fillId="19" borderId="6" xfId="0" applyNumberFormat="1" applyFont="1" applyFill="1" applyBorder="1" applyAlignment="1" applyProtection="1">
      <alignment horizontal="right" vertical="center"/>
    </xf>
    <xf numFmtId="44" fontId="8" fillId="19" borderId="6" xfId="0" applyNumberFormat="1" applyFont="1" applyFill="1" applyBorder="1" applyAlignment="1" applyProtection="1">
      <alignment horizontal="center" vertical="center"/>
    </xf>
    <xf numFmtId="0" fontId="8" fillId="19" borderId="6" xfId="0" applyFont="1" applyFill="1" applyBorder="1" applyAlignment="1" applyProtection="1">
      <alignment horizontal="center" vertical="center"/>
    </xf>
    <xf numFmtId="0" fontId="12" fillId="19" borderId="4" xfId="0" applyFont="1" applyFill="1" applyBorder="1" applyAlignment="1" applyProtection="1">
      <alignment vertical="center"/>
    </xf>
    <xf numFmtId="0" fontId="8" fillId="16" borderId="6" xfId="0" applyFont="1" applyFill="1" applyBorder="1" applyAlignment="1" applyProtection="1">
      <alignment horizontal="center" vertical="center"/>
    </xf>
    <xf numFmtId="0" fontId="12" fillId="16" borderId="6" xfId="0" applyFont="1" applyFill="1" applyBorder="1" applyAlignment="1" applyProtection="1">
      <alignment horizontal="left" vertical="center"/>
    </xf>
    <xf numFmtId="44" fontId="8" fillId="16" borderId="6" xfId="0" applyNumberFormat="1" applyFont="1" applyFill="1" applyBorder="1" applyAlignment="1" applyProtection="1">
      <alignment horizontal="right" vertical="center"/>
    </xf>
    <xf numFmtId="44" fontId="8" fillId="16" borderId="6" xfId="0" applyNumberFormat="1" applyFont="1" applyFill="1" applyBorder="1" applyAlignment="1" applyProtection="1">
      <alignment horizontal="center" vertical="center"/>
    </xf>
    <xf numFmtId="44" fontId="7" fillId="16" borderId="4" xfId="0" applyNumberFormat="1" applyFont="1" applyFill="1" applyBorder="1" applyAlignment="1" applyProtection="1">
      <alignment horizontal="left" vertical="center"/>
    </xf>
    <xf numFmtId="0" fontId="35" fillId="0" borderId="7" xfId="0" applyFont="1" applyBorder="1" applyAlignment="1">
      <alignment wrapText="1"/>
    </xf>
    <xf numFmtId="0" fontId="51" fillId="0" borderId="7" xfId="0" applyFont="1" applyBorder="1"/>
    <xf numFmtId="0" fontId="7" fillId="2" borderId="23" xfId="0" applyFont="1" applyFill="1" applyBorder="1" applyAlignment="1">
      <alignment vertical="top"/>
    </xf>
    <xf numFmtId="44" fontId="7" fillId="2" borderId="13" xfId="0" applyNumberFormat="1" applyFont="1" applyFill="1" applyBorder="1" applyAlignment="1">
      <alignment vertical="top"/>
    </xf>
    <xf numFmtId="0" fontId="7" fillId="2" borderId="0" xfId="0" applyFont="1" applyFill="1" applyBorder="1" applyAlignment="1">
      <alignment vertical="top"/>
    </xf>
    <xf numFmtId="0" fontId="57" fillId="12" borderId="16" xfId="0" applyFont="1" applyFill="1" applyBorder="1" applyAlignment="1">
      <alignment horizontal="left" vertical="top"/>
    </xf>
    <xf numFmtId="0" fontId="58" fillId="2" borderId="0" xfId="0" applyFont="1" applyFill="1" applyBorder="1" applyAlignment="1" applyProtection="1">
      <alignment horizontal="right" vertical="center"/>
    </xf>
    <xf numFmtId="0" fontId="47" fillId="17" borderId="30" xfId="0" applyFont="1" applyFill="1" applyBorder="1" applyAlignment="1">
      <alignment horizontal="right" vertical="top"/>
    </xf>
    <xf numFmtId="44" fontId="7" fillId="2" borderId="11" xfId="0" applyNumberFormat="1" applyFont="1" applyFill="1" applyBorder="1" applyAlignment="1">
      <alignment vertical="top"/>
    </xf>
    <xf numFmtId="0" fontId="5" fillId="0" borderId="30" xfId="0" applyFont="1" applyFill="1" applyBorder="1" applyAlignment="1">
      <alignment horizontal="left" vertical="top" wrapText="1"/>
    </xf>
    <xf numFmtId="0" fontId="9" fillId="2" borderId="0" xfId="0" applyFont="1" applyFill="1" applyBorder="1" applyAlignment="1" applyProtection="1">
      <alignment horizontal="right" vertical="center"/>
    </xf>
    <xf numFmtId="0" fontId="7" fillId="2" borderId="40" xfId="0" applyFont="1" applyFill="1" applyBorder="1" applyAlignment="1" applyProtection="1">
      <alignment horizontal="center" vertical="center"/>
      <protection locked="0"/>
    </xf>
    <xf numFmtId="44" fontId="6" fillId="0" borderId="41" xfId="0" applyNumberFormat="1" applyFont="1" applyBorder="1" applyAlignment="1">
      <alignment horizontal="right" vertical="top"/>
    </xf>
    <xf numFmtId="0" fontId="3" fillId="0" borderId="2" xfId="0" applyFont="1" applyBorder="1" applyAlignment="1">
      <alignment wrapText="1"/>
    </xf>
    <xf numFmtId="0" fontId="6" fillId="0" borderId="20" xfId="0" applyFont="1" applyBorder="1" applyAlignment="1">
      <alignment vertical="top" wrapText="1"/>
    </xf>
    <xf numFmtId="0" fontId="42" fillId="2" borderId="0" xfId="0" applyFont="1" applyFill="1" applyBorder="1" applyAlignment="1" applyProtection="1">
      <alignment horizontal="left" vertical="center"/>
    </xf>
    <xf numFmtId="0" fontId="34" fillId="0" borderId="0" xfId="0" applyFont="1" applyAlignment="1">
      <alignment horizontal="left" vertical="center" wrapText="1" indent="1"/>
    </xf>
    <xf numFmtId="0" fontId="32" fillId="2" borderId="5" xfId="0" applyFont="1" applyFill="1" applyBorder="1" applyAlignment="1">
      <alignment horizontal="right" vertical="top"/>
    </xf>
    <xf numFmtId="44" fontId="33" fillId="2" borderId="0" xfId="0" applyNumberFormat="1" applyFont="1" applyFill="1" applyBorder="1" applyAlignment="1">
      <alignment horizontal="right" vertical="top"/>
    </xf>
    <xf numFmtId="0" fontId="33" fillId="2" borderId="19" xfId="0" applyFont="1" applyFill="1" applyBorder="1" applyAlignment="1">
      <alignment vertical="top" wrapText="1"/>
    </xf>
    <xf numFmtId="0" fontId="27" fillId="0" borderId="5" xfId="0" applyFont="1" applyBorder="1" applyAlignment="1">
      <alignment horizontal="right" vertical="top"/>
    </xf>
    <xf numFmtId="0" fontId="31" fillId="0" borderId="20" xfId="0" applyFont="1" applyBorder="1" applyAlignment="1">
      <alignment vertical="top" wrapText="1"/>
    </xf>
    <xf numFmtId="0" fontId="29" fillId="13" borderId="5" xfId="0" applyFont="1" applyFill="1" applyBorder="1" applyAlignment="1">
      <alignment horizontal="center" vertical="top"/>
    </xf>
    <xf numFmtId="0" fontId="29" fillId="13" borderId="10" xfId="0" applyFont="1" applyFill="1" applyBorder="1" applyAlignment="1">
      <alignment horizontal="center" vertical="top"/>
    </xf>
    <xf numFmtId="0" fontId="26" fillId="3" borderId="20" xfId="0" applyFont="1" applyFill="1" applyBorder="1" applyAlignment="1">
      <alignment horizontal="left" vertical="center" wrapText="1"/>
    </xf>
    <xf numFmtId="44" fontId="31" fillId="0" borderId="10" xfId="1" applyFont="1" applyBorder="1" applyAlignment="1">
      <alignment horizontal="right" vertical="top"/>
    </xf>
    <xf numFmtId="0" fontId="9" fillId="2" borderId="0" xfId="0" applyFont="1" applyFill="1" applyBorder="1" applyAlignment="1" applyProtection="1">
      <alignment horizontal="right" vertical="center"/>
    </xf>
    <xf numFmtId="0" fontId="6" fillId="2" borderId="7" xfId="0" applyFont="1" applyFill="1" applyBorder="1" applyAlignment="1">
      <alignment vertical="center"/>
    </xf>
    <xf numFmtId="0" fontId="8" fillId="20" borderId="42" xfId="0" applyFont="1" applyFill="1" applyBorder="1" applyAlignment="1" applyProtection="1">
      <alignment horizontal="center" vertical="center"/>
    </xf>
    <xf numFmtId="0" fontId="12" fillId="20" borderId="42" xfId="0" applyFont="1" applyFill="1" applyBorder="1" applyAlignment="1" applyProtection="1">
      <alignment horizontal="left" vertical="center"/>
    </xf>
    <xf numFmtId="0" fontId="7" fillId="20" borderId="42" xfId="0" applyFont="1" applyFill="1" applyBorder="1" applyAlignment="1" applyProtection="1">
      <alignment horizontal="center" vertical="center"/>
    </xf>
    <xf numFmtId="44" fontId="8" fillId="20" borderId="42" xfId="0" applyNumberFormat="1" applyFont="1" applyFill="1" applyBorder="1" applyAlignment="1" applyProtection="1">
      <alignment horizontal="right" vertical="center"/>
    </xf>
    <xf numFmtId="44" fontId="8" fillId="20" borderId="42" xfId="0" applyNumberFormat="1" applyFont="1" applyFill="1" applyBorder="1" applyAlignment="1" applyProtection="1">
      <alignment horizontal="center" vertical="center"/>
    </xf>
    <xf numFmtId="0" fontId="69" fillId="2" borderId="0" xfId="0" applyFont="1" applyFill="1" applyBorder="1" applyAlignment="1" applyProtection="1">
      <alignment vertical="center"/>
    </xf>
    <xf numFmtId="8" fontId="7" fillId="2" borderId="0" xfId="0" applyNumberFormat="1" applyFont="1" applyFill="1" applyBorder="1" applyAlignment="1" applyProtection="1">
      <alignment horizontal="right" vertical="center"/>
    </xf>
    <xf numFmtId="0" fontId="12" fillId="0" borderId="0" xfId="0" applyFont="1" applyFill="1" applyBorder="1" applyAlignment="1" applyProtection="1">
      <alignment horizontal="left" vertical="center"/>
    </xf>
    <xf numFmtId="0" fontId="7" fillId="0" borderId="0" xfId="0" applyFont="1" applyFill="1" applyBorder="1" applyAlignment="1" applyProtection="1">
      <alignment horizontal="center" vertical="center"/>
    </xf>
    <xf numFmtId="44" fontId="8" fillId="0" borderId="0" xfId="0" applyNumberFormat="1" applyFont="1" applyFill="1" applyBorder="1" applyAlignment="1" applyProtection="1">
      <alignment horizontal="right" vertical="center"/>
    </xf>
    <xf numFmtId="44" fontId="8" fillId="0" borderId="0" xfId="0" applyNumberFormat="1" applyFont="1" applyFill="1" applyBorder="1" applyAlignment="1" applyProtection="1">
      <alignment horizontal="center" vertical="center"/>
    </xf>
    <xf numFmtId="1" fontId="7" fillId="6" borderId="2" xfId="0" applyNumberFormat="1" applyFont="1" applyFill="1" applyBorder="1" applyAlignment="1" applyProtection="1">
      <alignment horizontal="center" vertical="center"/>
    </xf>
    <xf numFmtId="0" fontId="7" fillId="2" borderId="43" xfId="0" applyFont="1" applyFill="1" applyBorder="1" applyAlignment="1" applyProtection="1">
      <alignment horizontal="center" vertical="center"/>
      <protection locked="0"/>
    </xf>
    <xf numFmtId="0" fontId="70" fillId="2" borderId="0" xfId="0" applyFont="1" applyFill="1" applyBorder="1" applyAlignment="1" applyProtection="1">
      <alignment vertical="center"/>
    </xf>
    <xf numFmtId="0" fontId="12" fillId="2" borderId="0" xfId="0" applyFont="1" applyFill="1" applyBorder="1" applyAlignment="1" applyProtection="1">
      <alignment horizontal="center" vertical="center"/>
      <protection locked="0"/>
    </xf>
    <xf numFmtId="0" fontId="6" fillId="0" borderId="0" xfId="0" applyFont="1" applyBorder="1" applyAlignment="1" applyProtection="1">
      <alignment vertical="center"/>
      <protection locked="0"/>
    </xf>
    <xf numFmtId="0" fontId="6" fillId="2" borderId="0" xfId="0" applyFont="1" applyFill="1" applyBorder="1" applyAlignment="1" applyProtection="1">
      <alignment vertical="center"/>
      <protection locked="0"/>
    </xf>
    <xf numFmtId="0" fontId="7" fillId="2" borderId="0" xfId="0" applyFont="1" applyFill="1" applyBorder="1" applyAlignment="1" applyProtection="1">
      <alignment vertical="top"/>
      <protection locked="0"/>
    </xf>
    <xf numFmtId="8" fontId="6" fillId="0" borderId="7" xfId="0" applyNumberFormat="1" applyFont="1" applyBorder="1" applyAlignment="1">
      <alignment horizontal="right" vertical="top"/>
    </xf>
    <xf numFmtId="0" fontId="6" fillId="2" borderId="7" xfId="0" applyFont="1" applyFill="1" applyBorder="1" applyAlignment="1" applyProtection="1">
      <alignment vertical="center"/>
      <protection locked="0"/>
    </xf>
    <xf numFmtId="0" fontId="9" fillId="2" borderId="0" xfId="0" applyFont="1" applyFill="1" applyBorder="1" applyAlignment="1" applyProtection="1">
      <alignment horizontal="right" vertical="center"/>
    </xf>
    <xf numFmtId="0" fontId="3" fillId="0" borderId="7" xfId="0" applyFont="1" applyBorder="1"/>
    <xf numFmtId="0" fontId="9" fillId="2" borderId="0" xfId="0" applyFont="1" applyFill="1" applyBorder="1" applyAlignment="1" applyProtection="1">
      <alignment horizontal="right" vertical="center"/>
    </xf>
    <xf numFmtId="0" fontId="8" fillId="0" borderId="21" xfId="0" applyFont="1" applyBorder="1" applyAlignment="1">
      <alignment horizontal="left" vertical="top"/>
    </xf>
    <xf numFmtId="0" fontId="8" fillId="0" borderId="30" xfId="0" applyFont="1" applyBorder="1" applyAlignment="1">
      <alignment horizontal="left" vertical="top"/>
    </xf>
    <xf numFmtId="0" fontId="7" fillId="0" borderId="27" xfId="0" applyFont="1" applyBorder="1" applyAlignment="1">
      <alignment vertical="top" wrapText="1"/>
    </xf>
    <xf numFmtId="0" fontId="8" fillId="0" borderId="7" xfId="0" applyFont="1" applyBorder="1" applyAlignment="1">
      <alignment horizontal="left" vertical="top"/>
    </xf>
    <xf numFmtId="0" fontId="7" fillId="0" borderId="7" xfId="0" applyFont="1" applyBorder="1" applyAlignment="1">
      <alignment vertical="top" wrapText="1"/>
    </xf>
    <xf numFmtId="0" fontId="8" fillId="0" borderId="7" xfId="0" applyFont="1" applyBorder="1" applyAlignment="1">
      <alignment horizontal="right" vertical="top"/>
    </xf>
    <xf numFmtId="0" fontId="8" fillId="0" borderId="30" xfId="0" applyFont="1" applyBorder="1" applyAlignment="1">
      <alignment horizontal="right" vertical="top"/>
    </xf>
    <xf numFmtId="44" fontId="8" fillId="0" borderId="0" xfId="0" applyNumberFormat="1" applyFont="1" applyBorder="1" applyAlignment="1">
      <alignment horizontal="right" vertical="top"/>
    </xf>
    <xf numFmtId="7" fontId="7" fillId="0" borderId="0" xfId="0" applyNumberFormat="1" applyFont="1" applyBorder="1" applyAlignment="1">
      <alignment horizontal="right" vertical="top"/>
    </xf>
    <xf numFmtId="0" fontId="71" fillId="2" borderId="0" xfId="0" applyFont="1" applyFill="1" applyBorder="1" applyAlignment="1" applyProtection="1">
      <alignment horizontal="left" vertical="center"/>
    </xf>
    <xf numFmtId="0" fontId="55" fillId="2" borderId="0" xfId="0" applyFont="1" applyFill="1" applyBorder="1" applyAlignment="1" applyProtection="1">
      <alignment horizontal="left" vertical="center"/>
    </xf>
    <xf numFmtId="0" fontId="55" fillId="2" borderId="0" xfId="0" applyFont="1" applyFill="1" applyBorder="1" applyAlignment="1" applyProtection="1">
      <alignment vertical="center"/>
    </xf>
    <xf numFmtId="0" fontId="49" fillId="2" borderId="0" xfId="0" applyFont="1" applyFill="1" applyBorder="1" applyAlignment="1" applyProtection="1">
      <alignment horizontal="right" vertical="center"/>
    </xf>
    <xf numFmtId="0" fontId="7" fillId="0" borderId="8" xfId="0" applyFont="1" applyFill="1" applyBorder="1" applyAlignment="1" applyProtection="1">
      <alignment horizontal="center" vertical="center"/>
    </xf>
    <xf numFmtId="44" fontId="6" fillId="0" borderId="7" xfId="0" applyNumberFormat="1" applyFont="1" applyBorder="1" applyAlignment="1">
      <alignment vertical="top"/>
    </xf>
    <xf numFmtId="44" fontId="6" fillId="0" borderId="32" xfId="0" applyNumberFormat="1" applyFont="1" applyFill="1" applyBorder="1" applyAlignment="1">
      <alignment horizontal="right" vertical="top"/>
    </xf>
    <xf numFmtId="0" fontId="7" fillId="2" borderId="0" xfId="0" applyNumberFormat="1" applyFont="1" applyFill="1" applyBorder="1" applyAlignment="1" applyProtection="1">
      <alignment horizontal="left" vertical="center"/>
    </xf>
    <xf numFmtId="0" fontId="72" fillId="0" borderId="0" xfId="0" applyFont="1"/>
    <xf numFmtId="0" fontId="72" fillId="0" borderId="0" xfId="0" applyFont="1" applyAlignment="1">
      <alignment wrapText="1"/>
    </xf>
    <xf numFmtId="0" fontId="5" fillId="2" borderId="26" xfId="0" applyFont="1" applyFill="1" applyBorder="1" applyAlignment="1">
      <alignment horizontal="right" vertical="top" wrapText="1"/>
    </xf>
    <xf numFmtId="0" fontId="6" fillId="2" borderId="7" xfId="0" applyFont="1" applyFill="1" applyBorder="1" applyAlignment="1" applyProtection="1">
      <alignment horizontal="left" vertical="center" wrapText="1"/>
    </xf>
    <xf numFmtId="0" fontId="3" fillId="0" borderId="7" xfId="0" applyFont="1" applyBorder="1" applyAlignment="1">
      <alignment vertical="top"/>
    </xf>
    <xf numFmtId="0" fontId="72" fillId="0" borderId="0" xfId="0" applyFont="1" applyAlignment="1">
      <alignment horizontal="left" vertical="center" wrapText="1" indent="1"/>
    </xf>
    <xf numFmtId="0" fontId="7" fillId="2" borderId="10" xfId="0" applyFont="1" applyFill="1" applyBorder="1" applyAlignment="1">
      <alignment vertical="top"/>
    </xf>
    <xf numFmtId="44" fontId="7" fillId="2" borderId="7" xfId="0" applyNumberFormat="1" applyFont="1" applyFill="1" applyBorder="1" applyAlignment="1">
      <alignment horizontal="right" vertical="top"/>
    </xf>
    <xf numFmtId="0" fontId="7" fillId="6" borderId="44" xfId="0" applyFont="1" applyFill="1" applyBorder="1" applyAlignment="1" applyProtection="1">
      <alignment horizontal="center" vertical="center"/>
    </xf>
    <xf numFmtId="0" fontId="73" fillId="0" borderId="0" xfId="0" applyFont="1" applyBorder="1" applyAlignment="1">
      <alignment vertical="top"/>
    </xf>
    <xf numFmtId="0" fontId="3" fillId="0" borderId="7" xfId="0" applyFont="1" applyBorder="1" applyAlignment="1">
      <alignment vertical="top" wrapText="1"/>
    </xf>
    <xf numFmtId="0" fontId="3" fillId="0" borderId="0" xfId="0" applyFont="1" applyAlignment="1">
      <alignment wrapText="1"/>
    </xf>
    <xf numFmtId="0" fontId="3" fillId="0" borderId="0" xfId="0" applyFont="1" applyAlignment="1">
      <alignment horizontal="left" vertical="top" wrapText="1"/>
    </xf>
    <xf numFmtId="0" fontId="5" fillId="0" borderId="29" xfId="0" applyFont="1" applyBorder="1" applyAlignment="1">
      <alignment horizontal="center" vertical="top" wrapText="1"/>
    </xf>
    <xf numFmtId="0" fontId="5" fillId="0" borderId="1" xfId="0" applyFont="1" applyBorder="1" applyAlignment="1">
      <alignment horizontal="center" vertical="top" wrapText="1"/>
    </xf>
    <xf numFmtId="0" fontId="5" fillId="0" borderId="48" xfId="0" applyFont="1" applyBorder="1" applyAlignment="1">
      <alignment horizontal="center" vertical="top" wrapText="1"/>
    </xf>
    <xf numFmtId="0" fontId="5" fillId="0" borderId="5" xfId="0" applyFont="1" applyBorder="1" applyAlignment="1">
      <alignment horizontal="left" vertical="top"/>
    </xf>
    <xf numFmtId="0" fontId="25" fillId="3" borderId="34" xfId="0" applyFont="1" applyFill="1" applyBorder="1" applyAlignment="1">
      <alignment vertical="top" wrapText="1"/>
    </xf>
    <xf numFmtId="0" fontId="5" fillId="3" borderId="7" xfId="0" applyFont="1" applyFill="1" applyBorder="1" applyAlignment="1">
      <alignment vertical="top" wrapText="1"/>
    </xf>
    <xf numFmtId="0" fontId="9" fillId="2" borderId="0" xfId="0" applyFont="1" applyFill="1" applyBorder="1" applyAlignment="1" applyProtection="1">
      <alignment horizontal="right" vertical="center"/>
    </xf>
    <xf numFmtId="0" fontId="7" fillId="0" borderId="2" xfId="0" applyFont="1" applyFill="1" applyBorder="1" applyAlignment="1" applyProtection="1">
      <alignment horizontal="center" vertical="center"/>
      <protection locked="0"/>
    </xf>
    <xf numFmtId="0" fontId="11" fillId="2" borderId="0" xfId="0" applyFont="1" applyFill="1" applyBorder="1" applyAlignment="1">
      <alignment vertical="center"/>
    </xf>
    <xf numFmtId="0" fontId="29" fillId="9" borderId="5" xfId="0" applyFont="1" applyFill="1" applyBorder="1" applyAlignment="1">
      <alignment horizontal="left" vertical="top"/>
    </xf>
    <xf numFmtId="0" fontId="7" fillId="2" borderId="0" xfId="0" applyFont="1" applyFill="1" applyAlignment="1" applyProtection="1">
      <alignment horizontal="right" vertical="center"/>
    </xf>
    <xf numFmtId="0" fontId="76" fillId="2" borderId="0" xfId="0" applyFont="1" applyFill="1" applyBorder="1" applyAlignment="1" applyProtection="1">
      <alignment horizontal="right" vertical="center"/>
    </xf>
    <xf numFmtId="44" fontId="7" fillId="2" borderId="3" xfId="0" applyNumberFormat="1" applyFont="1" applyFill="1" applyBorder="1" applyAlignment="1" applyProtection="1">
      <alignment horizontal="left" vertical="top"/>
    </xf>
    <xf numFmtId="44" fontId="8" fillId="19" borderId="46" xfId="0" applyNumberFormat="1" applyFont="1" applyFill="1" applyBorder="1" applyAlignment="1" applyProtection="1">
      <alignment horizontal="center" vertical="center"/>
    </xf>
    <xf numFmtId="0" fontId="78" fillId="0" borderId="30" xfId="0" applyFont="1" applyBorder="1" applyAlignment="1">
      <alignment horizontal="right" vertical="top" wrapText="1"/>
    </xf>
    <xf numFmtId="0" fontId="16" fillId="17" borderId="5" xfId="0" applyFont="1" applyFill="1" applyBorder="1" applyAlignment="1" applyProtection="1">
      <alignment horizontal="left" vertical="center"/>
    </xf>
    <xf numFmtId="0" fontId="16" fillId="17" borderId="0" xfId="0" applyFont="1" applyFill="1" applyAlignment="1" applyProtection="1">
      <alignment horizontal="left" vertical="center"/>
    </xf>
    <xf numFmtId="44" fontId="10" fillId="2" borderId="1" xfId="0" applyNumberFormat="1" applyFont="1" applyFill="1" applyBorder="1" applyAlignment="1" applyProtection="1">
      <alignment horizontal="right" vertical="center"/>
    </xf>
    <xf numFmtId="0" fontId="7" fillId="2" borderId="1" xfId="0" applyFont="1" applyFill="1" applyBorder="1" applyAlignment="1" applyProtection="1">
      <alignment horizontal="center" vertical="center"/>
    </xf>
    <xf numFmtId="0" fontId="9" fillId="2" borderId="0" xfId="0" applyFont="1" applyFill="1" applyBorder="1" applyAlignment="1" applyProtection="1">
      <alignment horizontal="right" vertical="center"/>
    </xf>
    <xf numFmtId="0" fontId="19" fillId="14" borderId="26" xfId="0" applyFont="1" applyFill="1" applyBorder="1" applyAlignment="1">
      <alignment horizontal="center" vertical="top"/>
    </xf>
    <xf numFmtId="0" fontId="19" fillId="14" borderId="12" xfId="0" applyFont="1" applyFill="1" applyBorder="1" applyAlignment="1">
      <alignment horizontal="center" vertical="top"/>
    </xf>
    <xf numFmtId="0" fontId="22" fillId="13" borderId="5" xfId="0" applyFont="1" applyFill="1" applyBorder="1" applyAlignment="1">
      <alignment horizontal="center" vertical="top"/>
    </xf>
    <xf numFmtId="0" fontId="22" fillId="13" borderId="0" xfId="0" applyFont="1" applyFill="1" applyBorder="1" applyAlignment="1">
      <alignment horizontal="center" vertical="top"/>
    </xf>
    <xf numFmtId="0" fontId="27" fillId="2" borderId="16" xfId="0" applyFont="1" applyFill="1" applyBorder="1" applyAlignment="1">
      <alignment horizontal="center" vertical="top"/>
    </xf>
    <xf numFmtId="0" fontId="27" fillId="2" borderId="17" xfId="0" applyFont="1" applyFill="1" applyBorder="1" applyAlignment="1">
      <alignment horizontal="center" vertical="top"/>
    </xf>
    <xf numFmtId="0" fontId="28" fillId="2" borderId="5" xfId="0" applyFont="1" applyFill="1" applyBorder="1" applyAlignment="1">
      <alignment horizontal="center" vertical="top"/>
    </xf>
    <xf numFmtId="0" fontId="28" fillId="2" borderId="0" xfId="0" applyFont="1" applyFill="1" applyBorder="1" applyAlignment="1">
      <alignment horizontal="center" vertical="top"/>
    </xf>
    <xf numFmtId="0" fontId="27" fillId="2" borderId="35" xfId="0" applyFont="1" applyFill="1" applyBorder="1" applyAlignment="1" applyProtection="1">
      <alignment horizontal="center" vertical="top"/>
      <protection locked="0"/>
    </xf>
    <xf numFmtId="0" fontId="22" fillId="14" borderId="16" xfId="0" applyFont="1" applyFill="1" applyBorder="1" applyAlignment="1">
      <alignment horizontal="center" vertical="top"/>
    </xf>
    <xf numFmtId="0" fontId="22" fillId="14" borderId="17" xfId="0" applyFont="1" applyFill="1" applyBorder="1" applyAlignment="1">
      <alignment horizontal="center" vertical="top"/>
    </xf>
    <xf numFmtId="0" fontId="4" fillId="17" borderId="28" xfId="0" applyFont="1" applyFill="1" applyBorder="1" applyAlignment="1">
      <alignment horizontal="center" vertical="top" wrapText="1"/>
    </xf>
    <xf numFmtId="0" fontId="5" fillId="17" borderId="46" xfId="0" applyFont="1" applyFill="1" applyBorder="1" applyAlignment="1">
      <alignment horizontal="center" vertical="top" wrapText="1"/>
    </xf>
    <xf numFmtId="0" fontId="5" fillId="17" borderId="47" xfId="0" applyFont="1" applyFill="1" applyBorder="1" applyAlignment="1">
      <alignment horizontal="center" vertical="top" wrapText="1"/>
    </xf>
    <xf numFmtId="0" fontId="5" fillId="17" borderId="29" xfId="0" applyFont="1" applyFill="1" applyBorder="1" applyAlignment="1">
      <alignment horizontal="center" vertical="top" wrapText="1"/>
    </xf>
    <xf numFmtId="0" fontId="5" fillId="17" borderId="1" xfId="0" applyFont="1" applyFill="1" applyBorder="1" applyAlignment="1">
      <alignment horizontal="center" vertical="top" wrapText="1"/>
    </xf>
    <xf numFmtId="0" fontId="5" fillId="17" borderId="48" xfId="0" applyFont="1" applyFill="1" applyBorder="1" applyAlignment="1">
      <alignment horizontal="center" vertical="top" wrapText="1"/>
    </xf>
    <xf numFmtId="0" fontId="19" fillId="8" borderId="26" xfId="0" applyFont="1" applyFill="1" applyBorder="1" applyAlignment="1">
      <alignment horizontal="center" vertical="top"/>
    </xf>
    <xf numFmtId="0" fontId="19" fillId="8" borderId="12" xfId="0" applyFont="1" applyFill="1" applyBorder="1" applyAlignment="1">
      <alignment horizontal="center" vertical="top"/>
    </xf>
    <xf numFmtId="0" fontId="21" fillId="2" borderId="5" xfId="0" applyFont="1" applyFill="1" applyBorder="1" applyAlignment="1">
      <alignment horizontal="center" vertical="top"/>
    </xf>
    <xf numFmtId="0" fontId="21" fillId="2" borderId="0" xfId="0" applyFont="1" applyFill="1" applyBorder="1" applyAlignment="1">
      <alignment horizontal="center" vertical="top"/>
    </xf>
    <xf numFmtId="0" fontId="22" fillId="10" borderId="28" xfId="0" applyFont="1" applyFill="1" applyBorder="1" applyAlignment="1">
      <alignment horizontal="center" vertical="top"/>
    </xf>
    <xf numFmtId="0" fontId="22" fillId="10" borderId="12" xfId="0" applyFont="1" applyFill="1" applyBorder="1" applyAlignment="1">
      <alignment horizontal="center" vertical="top"/>
    </xf>
    <xf numFmtId="0" fontId="19" fillId="10" borderId="26" xfId="0" applyFont="1" applyFill="1" applyBorder="1" applyAlignment="1">
      <alignment horizontal="center" vertical="top"/>
    </xf>
    <xf numFmtId="0" fontId="19" fillId="10" borderId="12" xfId="0" applyFont="1" applyFill="1" applyBorder="1" applyAlignment="1">
      <alignment horizontal="center" vertical="top"/>
    </xf>
    <xf numFmtId="0" fontId="27" fillId="2" borderId="17" xfId="0" applyFont="1" applyFill="1" applyBorder="1" applyAlignment="1" applyProtection="1">
      <alignment horizontal="center" vertical="top"/>
      <protection locked="0"/>
    </xf>
    <xf numFmtId="0" fontId="22" fillId="8" borderId="28" xfId="0" applyFont="1" applyFill="1" applyBorder="1" applyAlignment="1">
      <alignment horizontal="center" vertical="top"/>
    </xf>
    <xf numFmtId="0" fontId="22" fillId="8" borderId="12" xfId="0" applyFont="1" applyFill="1" applyBorder="1" applyAlignment="1">
      <alignment horizontal="center" vertical="top"/>
    </xf>
    <xf numFmtId="0" fontId="24" fillId="2" borderId="5" xfId="0" applyFont="1" applyFill="1" applyBorder="1" applyAlignment="1">
      <alignment horizontal="center" vertical="top"/>
    </xf>
    <xf numFmtId="0" fontId="24" fillId="2" borderId="0" xfId="0" applyFont="1" applyFill="1" applyBorder="1" applyAlignment="1">
      <alignment horizontal="center" vertical="top"/>
    </xf>
    <xf numFmtId="0" fontId="7" fillId="2" borderId="41" xfId="0" applyFont="1" applyFill="1" applyBorder="1" applyAlignment="1">
      <alignment horizontal="center" vertical="top"/>
    </xf>
    <xf numFmtId="0" fontId="7" fillId="2" borderId="14" xfId="0" applyFont="1" applyFill="1" applyBorder="1" applyAlignment="1">
      <alignment horizontal="center" vertical="top"/>
    </xf>
    <xf numFmtId="0" fontId="7" fillId="2" borderId="45" xfId="0" applyFont="1" applyFill="1" applyBorder="1" applyAlignment="1">
      <alignment horizontal="center" vertical="top"/>
    </xf>
    <xf numFmtId="0" fontId="7" fillId="2" borderId="10" xfId="0" applyFont="1" applyFill="1" applyBorder="1" applyAlignment="1">
      <alignment horizontal="center" vertical="top"/>
    </xf>
    <xf numFmtId="0" fontId="22" fillId="8" borderId="14" xfId="0" applyFont="1" applyFill="1" applyBorder="1" applyAlignment="1">
      <alignment horizontal="center" vertical="top"/>
    </xf>
    <xf numFmtId="0" fontId="22" fillId="10" borderId="14" xfId="0" applyFont="1" applyFill="1" applyBorder="1" applyAlignment="1">
      <alignment horizontal="center" vertical="top"/>
    </xf>
    <xf numFmtId="0" fontId="29" fillId="13" borderId="7" xfId="0" applyFont="1" applyFill="1" applyBorder="1" applyAlignment="1">
      <alignment horizontal="center" vertical="top"/>
    </xf>
    <xf numFmtId="0" fontId="29" fillId="16" borderId="16" xfId="0" applyFont="1" applyFill="1" applyBorder="1" applyAlignment="1">
      <alignment horizontal="center" vertical="top"/>
    </xf>
    <xf numFmtId="0" fontId="29" fillId="16" borderId="35" xfId="0" applyFont="1" applyFill="1" applyBorder="1" applyAlignment="1">
      <alignment horizontal="center" vertical="top"/>
    </xf>
    <xf numFmtId="0" fontId="6" fillId="2" borderId="22" xfId="0" applyFont="1" applyFill="1" applyBorder="1" applyAlignment="1">
      <alignment horizontal="left" vertical="top" wrapText="1"/>
    </xf>
    <xf numFmtId="0" fontId="6" fillId="2" borderId="25" xfId="0" applyFont="1" applyFill="1" applyBorder="1" applyAlignment="1">
      <alignment horizontal="left" vertical="top" wrapText="1"/>
    </xf>
    <xf numFmtId="0" fontId="37" fillId="17" borderId="0" xfId="0" applyFont="1" applyFill="1" applyBorder="1" applyAlignment="1">
      <alignment horizontal="left" vertical="top"/>
    </xf>
    <xf numFmtId="0" fontId="39" fillId="17" borderId="0" xfId="0" applyFont="1" applyFill="1" applyAlignment="1" applyProtection="1">
      <alignment horizontal="left"/>
      <protection locked="0"/>
    </xf>
    <xf numFmtId="0" fontId="39" fillId="17" borderId="0" xfId="0" applyFont="1" applyFill="1" applyAlignment="1">
      <alignment horizontal="left"/>
    </xf>
    <xf numFmtId="0" fontId="29" fillId="13" borderId="16" xfId="0" applyFont="1" applyFill="1" applyBorder="1" applyAlignment="1">
      <alignment horizontal="center" vertical="top"/>
    </xf>
    <xf numFmtId="0" fontId="29" fillId="13" borderId="35" xfId="0" applyFont="1" applyFill="1" applyBorder="1" applyAlignment="1">
      <alignment horizontal="center" vertical="top"/>
    </xf>
    <xf numFmtId="0" fontId="40" fillId="2" borderId="5" xfId="0" applyFont="1" applyFill="1" applyBorder="1" applyAlignment="1">
      <alignment horizontal="center" vertical="top"/>
    </xf>
    <xf numFmtId="0" fontId="40" fillId="2" borderId="10" xfId="0" applyFont="1" applyFill="1" applyBorder="1" applyAlignment="1">
      <alignment horizontal="center" vertical="top"/>
    </xf>
    <xf numFmtId="0" fontId="29" fillId="12" borderId="16" xfId="0" applyFont="1" applyFill="1" applyBorder="1" applyAlignment="1">
      <alignment horizontal="center" vertical="top"/>
    </xf>
    <xf numFmtId="0" fontId="29" fillId="12" borderId="35" xfId="0" applyFont="1" applyFill="1" applyBorder="1" applyAlignment="1">
      <alignment horizontal="center" vertical="top"/>
    </xf>
    <xf numFmtId="0" fontId="29" fillId="11" borderId="5" xfId="0" applyFont="1" applyFill="1" applyBorder="1" applyAlignment="1">
      <alignment horizontal="center" vertical="top"/>
    </xf>
    <xf numFmtId="0" fontId="29" fillId="11" borderId="15" xfId="0" applyFont="1" applyFill="1" applyBorder="1" applyAlignment="1">
      <alignment horizontal="center" vertical="top"/>
    </xf>
    <xf numFmtId="0" fontId="40" fillId="2" borderId="29" xfId="0" applyFont="1" applyFill="1" applyBorder="1" applyAlignment="1">
      <alignment horizontal="center" vertical="top"/>
    </xf>
    <xf numFmtId="0" fontId="40" fillId="2" borderId="15" xfId="0" applyFont="1" applyFill="1" applyBorder="1" applyAlignment="1">
      <alignment horizontal="center" vertical="top"/>
    </xf>
    <xf numFmtId="0" fontId="29" fillId="15" borderId="38" xfId="0" applyFont="1" applyFill="1" applyBorder="1" applyAlignment="1">
      <alignment horizontal="center" vertical="center"/>
    </xf>
    <xf numFmtId="0" fontId="29" fillId="15" borderId="36" xfId="0" applyFont="1" applyFill="1" applyBorder="1" applyAlignment="1">
      <alignment horizontal="center" vertical="center"/>
    </xf>
    <xf numFmtId="0" fontId="30" fillId="14" borderId="5" xfId="0" applyFont="1" applyFill="1" applyBorder="1" applyAlignment="1">
      <alignment horizontal="center" vertical="top"/>
    </xf>
    <xf numFmtId="0" fontId="30" fillId="14" borderId="10" xfId="0" applyFont="1" applyFill="1" applyBorder="1" applyAlignment="1">
      <alignment horizontal="center" vertical="top"/>
    </xf>
    <xf numFmtId="0" fontId="5" fillId="21" borderId="44" xfId="0" applyFont="1" applyFill="1" applyBorder="1" applyAlignment="1">
      <alignment horizontal="left" vertical="top"/>
    </xf>
    <xf numFmtId="0" fontId="5" fillId="21" borderId="12" xfId="0" applyFont="1" applyFill="1" applyBorder="1" applyAlignment="1">
      <alignment horizontal="left" vertical="top"/>
    </xf>
  </cellXfs>
  <cellStyles count="4">
    <cellStyle name="Currency" xfId="1" builtinId="4"/>
    <cellStyle name="Hyperlink" xfId="3" builtinId="8"/>
    <cellStyle name="Normal" xfId="0" builtinId="0"/>
    <cellStyle name="Normal 2" xfId="2"/>
  </cellStyles>
  <dxfs count="1">
    <dxf>
      <numFmt numFmtId="164" formatCode=";;;"/>
    </dxf>
  </dxfs>
  <tableStyles count="0" defaultTableStyle="TableStyleMedium9" defaultPivotStyle="PivotStyleLight16"/>
  <colors>
    <mruColors>
      <color rgb="FF99FFCC"/>
      <color rgb="FF00FFCC"/>
      <color rgb="FFFFCCCC"/>
      <color rgb="FFCCFF99"/>
      <color rgb="FFFFFF99"/>
      <color rgb="FF93FF93"/>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84</xdr:row>
      <xdr:rowOff>0</xdr:rowOff>
    </xdr:from>
    <xdr:to>
      <xdr:col>2</xdr:col>
      <xdr:colOff>104775</xdr:colOff>
      <xdr:row>84</xdr:row>
      <xdr:rowOff>9525</xdr:rowOff>
    </xdr:to>
    <xdr:pic>
      <xdr:nvPicPr>
        <xdr:cNvPr id="2" name="Picture 1"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112520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84</xdr:row>
      <xdr:rowOff>0</xdr:rowOff>
    </xdr:from>
    <xdr:to>
      <xdr:col>2</xdr:col>
      <xdr:colOff>104775</xdr:colOff>
      <xdr:row>84</xdr:row>
      <xdr:rowOff>9525</xdr:rowOff>
    </xdr:to>
    <xdr:pic>
      <xdr:nvPicPr>
        <xdr:cNvPr id="3" name="Picture 2"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112520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84</xdr:row>
      <xdr:rowOff>0</xdr:rowOff>
    </xdr:from>
    <xdr:to>
      <xdr:col>2</xdr:col>
      <xdr:colOff>104775</xdr:colOff>
      <xdr:row>84</xdr:row>
      <xdr:rowOff>9525</xdr:rowOff>
    </xdr:to>
    <xdr:pic>
      <xdr:nvPicPr>
        <xdr:cNvPr id="4" name="Picture 3"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112520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84</xdr:row>
      <xdr:rowOff>0</xdr:rowOff>
    </xdr:from>
    <xdr:to>
      <xdr:col>2</xdr:col>
      <xdr:colOff>104775</xdr:colOff>
      <xdr:row>84</xdr:row>
      <xdr:rowOff>9525</xdr:rowOff>
    </xdr:to>
    <xdr:pic>
      <xdr:nvPicPr>
        <xdr:cNvPr id="5" name="Picture 4"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112520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84</xdr:row>
      <xdr:rowOff>0</xdr:rowOff>
    </xdr:from>
    <xdr:to>
      <xdr:col>2</xdr:col>
      <xdr:colOff>104775</xdr:colOff>
      <xdr:row>84</xdr:row>
      <xdr:rowOff>9525</xdr:rowOff>
    </xdr:to>
    <xdr:pic>
      <xdr:nvPicPr>
        <xdr:cNvPr id="6" name="Picture 5"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112520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84</xdr:row>
      <xdr:rowOff>0</xdr:rowOff>
    </xdr:from>
    <xdr:to>
      <xdr:col>2</xdr:col>
      <xdr:colOff>104775</xdr:colOff>
      <xdr:row>84</xdr:row>
      <xdr:rowOff>9525</xdr:rowOff>
    </xdr:to>
    <xdr:pic>
      <xdr:nvPicPr>
        <xdr:cNvPr id="7" name="Picture 6"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112520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84</xdr:row>
      <xdr:rowOff>0</xdr:rowOff>
    </xdr:from>
    <xdr:to>
      <xdr:col>2</xdr:col>
      <xdr:colOff>104775</xdr:colOff>
      <xdr:row>84</xdr:row>
      <xdr:rowOff>9525</xdr:rowOff>
    </xdr:to>
    <xdr:pic>
      <xdr:nvPicPr>
        <xdr:cNvPr id="8" name="Picture 7"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112520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84</xdr:row>
      <xdr:rowOff>0</xdr:rowOff>
    </xdr:from>
    <xdr:to>
      <xdr:col>2</xdr:col>
      <xdr:colOff>104775</xdr:colOff>
      <xdr:row>84</xdr:row>
      <xdr:rowOff>9525</xdr:rowOff>
    </xdr:to>
    <xdr:pic>
      <xdr:nvPicPr>
        <xdr:cNvPr id="9" name="Picture 8"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112520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84</xdr:row>
      <xdr:rowOff>0</xdr:rowOff>
    </xdr:from>
    <xdr:to>
      <xdr:col>2</xdr:col>
      <xdr:colOff>47625</xdr:colOff>
      <xdr:row>84</xdr:row>
      <xdr:rowOff>9525</xdr:rowOff>
    </xdr:to>
    <xdr:pic>
      <xdr:nvPicPr>
        <xdr:cNvPr id="10" name="Picture 9"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1125200"/>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84</xdr:row>
      <xdr:rowOff>0</xdr:rowOff>
    </xdr:from>
    <xdr:to>
      <xdr:col>2</xdr:col>
      <xdr:colOff>9525</xdr:colOff>
      <xdr:row>84</xdr:row>
      <xdr:rowOff>9525</xdr:rowOff>
    </xdr:to>
    <xdr:pic>
      <xdr:nvPicPr>
        <xdr:cNvPr id="11" name="Picture 10"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1125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84</xdr:row>
      <xdr:rowOff>0</xdr:rowOff>
    </xdr:from>
    <xdr:to>
      <xdr:col>2</xdr:col>
      <xdr:colOff>47625</xdr:colOff>
      <xdr:row>84</xdr:row>
      <xdr:rowOff>9525</xdr:rowOff>
    </xdr:to>
    <xdr:pic>
      <xdr:nvPicPr>
        <xdr:cNvPr id="12" name="Picture 11"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1125200"/>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84</xdr:row>
      <xdr:rowOff>0</xdr:rowOff>
    </xdr:from>
    <xdr:to>
      <xdr:col>2</xdr:col>
      <xdr:colOff>9525</xdr:colOff>
      <xdr:row>84</xdr:row>
      <xdr:rowOff>9525</xdr:rowOff>
    </xdr:to>
    <xdr:pic>
      <xdr:nvPicPr>
        <xdr:cNvPr id="13" name="Picture 12"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1125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84</xdr:row>
      <xdr:rowOff>0</xdr:rowOff>
    </xdr:from>
    <xdr:to>
      <xdr:col>2</xdr:col>
      <xdr:colOff>47625</xdr:colOff>
      <xdr:row>84</xdr:row>
      <xdr:rowOff>9525</xdr:rowOff>
    </xdr:to>
    <xdr:pic>
      <xdr:nvPicPr>
        <xdr:cNvPr id="14" name="Picture 13"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1125200"/>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94</xdr:row>
      <xdr:rowOff>0</xdr:rowOff>
    </xdr:from>
    <xdr:to>
      <xdr:col>2</xdr:col>
      <xdr:colOff>104775</xdr:colOff>
      <xdr:row>94</xdr:row>
      <xdr:rowOff>9525</xdr:rowOff>
    </xdr:to>
    <xdr:pic>
      <xdr:nvPicPr>
        <xdr:cNvPr id="15" name="Picture 14"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249680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94</xdr:row>
      <xdr:rowOff>0</xdr:rowOff>
    </xdr:from>
    <xdr:to>
      <xdr:col>2</xdr:col>
      <xdr:colOff>104775</xdr:colOff>
      <xdr:row>94</xdr:row>
      <xdr:rowOff>9525</xdr:rowOff>
    </xdr:to>
    <xdr:pic>
      <xdr:nvPicPr>
        <xdr:cNvPr id="16" name="Picture 15"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249680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94</xdr:row>
      <xdr:rowOff>0</xdr:rowOff>
    </xdr:from>
    <xdr:to>
      <xdr:col>2</xdr:col>
      <xdr:colOff>104775</xdr:colOff>
      <xdr:row>94</xdr:row>
      <xdr:rowOff>9525</xdr:rowOff>
    </xdr:to>
    <xdr:pic>
      <xdr:nvPicPr>
        <xdr:cNvPr id="17" name="Picture 16"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249680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94</xdr:row>
      <xdr:rowOff>0</xdr:rowOff>
    </xdr:from>
    <xdr:to>
      <xdr:col>2</xdr:col>
      <xdr:colOff>104775</xdr:colOff>
      <xdr:row>94</xdr:row>
      <xdr:rowOff>9525</xdr:rowOff>
    </xdr:to>
    <xdr:pic>
      <xdr:nvPicPr>
        <xdr:cNvPr id="18" name="Picture 17"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249680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94</xdr:row>
      <xdr:rowOff>0</xdr:rowOff>
    </xdr:from>
    <xdr:to>
      <xdr:col>2</xdr:col>
      <xdr:colOff>104775</xdr:colOff>
      <xdr:row>94</xdr:row>
      <xdr:rowOff>9525</xdr:rowOff>
    </xdr:to>
    <xdr:pic>
      <xdr:nvPicPr>
        <xdr:cNvPr id="19" name="Picture 18"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249680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94</xdr:row>
      <xdr:rowOff>0</xdr:rowOff>
    </xdr:from>
    <xdr:to>
      <xdr:col>2</xdr:col>
      <xdr:colOff>104775</xdr:colOff>
      <xdr:row>94</xdr:row>
      <xdr:rowOff>9525</xdr:rowOff>
    </xdr:to>
    <xdr:pic>
      <xdr:nvPicPr>
        <xdr:cNvPr id="20" name="Picture 19"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249680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94</xdr:row>
      <xdr:rowOff>0</xdr:rowOff>
    </xdr:from>
    <xdr:to>
      <xdr:col>2</xdr:col>
      <xdr:colOff>104775</xdr:colOff>
      <xdr:row>94</xdr:row>
      <xdr:rowOff>9525</xdr:rowOff>
    </xdr:to>
    <xdr:pic>
      <xdr:nvPicPr>
        <xdr:cNvPr id="21" name="Picture 20"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249680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94</xdr:row>
      <xdr:rowOff>0</xdr:rowOff>
    </xdr:from>
    <xdr:to>
      <xdr:col>2</xdr:col>
      <xdr:colOff>104775</xdr:colOff>
      <xdr:row>94</xdr:row>
      <xdr:rowOff>9525</xdr:rowOff>
    </xdr:to>
    <xdr:pic>
      <xdr:nvPicPr>
        <xdr:cNvPr id="22" name="Picture 21"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249680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94</xdr:row>
      <xdr:rowOff>0</xdr:rowOff>
    </xdr:from>
    <xdr:to>
      <xdr:col>2</xdr:col>
      <xdr:colOff>47625</xdr:colOff>
      <xdr:row>94</xdr:row>
      <xdr:rowOff>9525</xdr:rowOff>
    </xdr:to>
    <xdr:pic>
      <xdr:nvPicPr>
        <xdr:cNvPr id="23" name="Picture 22"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2496800"/>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94</xdr:row>
      <xdr:rowOff>0</xdr:rowOff>
    </xdr:from>
    <xdr:to>
      <xdr:col>2</xdr:col>
      <xdr:colOff>9525</xdr:colOff>
      <xdr:row>94</xdr:row>
      <xdr:rowOff>9525</xdr:rowOff>
    </xdr:to>
    <xdr:pic>
      <xdr:nvPicPr>
        <xdr:cNvPr id="24" name="Picture 23"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2496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94</xdr:row>
      <xdr:rowOff>0</xdr:rowOff>
    </xdr:from>
    <xdr:to>
      <xdr:col>2</xdr:col>
      <xdr:colOff>47625</xdr:colOff>
      <xdr:row>94</xdr:row>
      <xdr:rowOff>9525</xdr:rowOff>
    </xdr:to>
    <xdr:pic>
      <xdr:nvPicPr>
        <xdr:cNvPr id="25" name="Picture 24"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2496800"/>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94</xdr:row>
      <xdr:rowOff>0</xdr:rowOff>
    </xdr:from>
    <xdr:to>
      <xdr:col>2</xdr:col>
      <xdr:colOff>9525</xdr:colOff>
      <xdr:row>94</xdr:row>
      <xdr:rowOff>9525</xdr:rowOff>
    </xdr:to>
    <xdr:pic>
      <xdr:nvPicPr>
        <xdr:cNvPr id="26" name="Picture 25"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2496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94</xdr:row>
      <xdr:rowOff>0</xdr:rowOff>
    </xdr:from>
    <xdr:to>
      <xdr:col>2</xdr:col>
      <xdr:colOff>47625</xdr:colOff>
      <xdr:row>94</xdr:row>
      <xdr:rowOff>9525</xdr:rowOff>
    </xdr:to>
    <xdr:pic>
      <xdr:nvPicPr>
        <xdr:cNvPr id="27" name="Picture 26"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2496800"/>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92</xdr:row>
      <xdr:rowOff>0</xdr:rowOff>
    </xdr:from>
    <xdr:to>
      <xdr:col>2</xdr:col>
      <xdr:colOff>104775</xdr:colOff>
      <xdr:row>92</xdr:row>
      <xdr:rowOff>9525</xdr:rowOff>
    </xdr:to>
    <xdr:pic>
      <xdr:nvPicPr>
        <xdr:cNvPr id="28" name="Picture 28"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203960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92</xdr:row>
      <xdr:rowOff>0</xdr:rowOff>
    </xdr:from>
    <xdr:to>
      <xdr:col>2</xdr:col>
      <xdr:colOff>104775</xdr:colOff>
      <xdr:row>92</xdr:row>
      <xdr:rowOff>9525</xdr:rowOff>
    </xdr:to>
    <xdr:pic>
      <xdr:nvPicPr>
        <xdr:cNvPr id="29" name="Picture 29"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203960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92</xdr:row>
      <xdr:rowOff>0</xdr:rowOff>
    </xdr:from>
    <xdr:to>
      <xdr:col>2</xdr:col>
      <xdr:colOff>104775</xdr:colOff>
      <xdr:row>92</xdr:row>
      <xdr:rowOff>9525</xdr:rowOff>
    </xdr:to>
    <xdr:pic>
      <xdr:nvPicPr>
        <xdr:cNvPr id="30" name="Picture 30"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203960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92</xdr:row>
      <xdr:rowOff>0</xdr:rowOff>
    </xdr:from>
    <xdr:to>
      <xdr:col>2</xdr:col>
      <xdr:colOff>104775</xdr:colOff>
      <xdr:row>92</xdr:row>
      <xdr:rowOff>9525</xdr:rowOff>
    </xdr:to>
    <xdr:pic>
      <xdr:nvPicPr>
        <xdr:cNvPr id="31" name="Picture 31"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203960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92</xdr:row>
      <xdr:rowOff>0</xdr:rowOff>
    </xdr:from>
    <xdr:to>
      <xdr:col>2</xdr:col>
      <xdr:colOff>104775</xdr:colOff>
      <xdr:row>92</xdr:row>
      <xdr:rowOff>9525</xdr:rowOff>
    </xdr:to>
    <xdr:pic>
      <xdr:nvPicPr>
        <xdr:cNvPr id="32" name="Picture 32"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203960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92</xdr:row>
      <xdr:rowOff>0</xdr:rowOff>
    </xdr:from>
    <xdr:to>
      <xdr:col>2</xdr:col>
      <xdr:colOff>104775</xdr:colOff>
      <xdr:row>92</xdr:row>
      <xdr:rowOff>9525</xdr:rowOff>
    </xdr:to>
    <xdr:pic>
      <xdr:nvPicPr>
        <xdr:cNvPr id="33" name="Picture 33"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203960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92</xdr:row>
      <xdr:rowOff>0</xdr:rowOff>
    </xdr:from>
    <xdr:to>
      <xdr:col>2</xdr:col>
      <xdr:colOff>104775</xdr:colOff>
      <xdr:row>92</xdr:row>
      <xdr:rowOff>9525</xdr:rowOff>
    </xdr:to>
    <xdr:pic>
      <xdr:nvPicPr>
        <xdr:cNvPr id="34" name="Picture 34"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203960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92</xdr:row>
      <xdr:rowOff>0</xdr:rowOff>
    </xdr:from>
    <xdr:to>
      <xdr:col>2</xdr:col>
      <xdr:colOff>47625</xdr:colOff>
      <xdr:row>92</xdr:row>
      <xdr:rowOff>9525</xdr:rowOff>
    </xdr:to>
    <xdr:pic>
      <xdr:nvPicPr>
        <xdr:cNvPr id="35" name="Picture 35"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2039600"/>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92</xdr:row>
      <xdr:rowOff>0</xdr:rowOff>
    </xdr:from>
    <xdr:to>
      <xdr:col>2</xdr:col>
      <xdr:colOff>9525</xdr:colOff>
      <xdr:row>92</xdr:row>
      <xdr:rowOff>9525</xdr:rowOff>
    </xdr:to>
    <xdr:pic>
      <xdr:nvPicPr>
        <xdr:cNvPr id="36" name="Picture 36"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203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92</xdr:row>
      <xdr:rowOff>0</xdr:rowOff>
    </xdr:from>
    <xdr:to>
      <xdr:col>2</xdr:col>
      <xdr:colOff>47625</xdr:colOff>
      <xdr:row>92</xdr:row>
      <xdr:rowOff>9525</xdr:rowOff>
    </xdr:to>
    <xdr:pic>
      <xdr:nvPicPr>
        <xdr:cNvPr id="37" name="Picture 37"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2039600"/>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92</xdr:row>
      <xdr:rowOff>0</xdr:rowOff>
    </xdr:from>
    <xdr:to>
      <xdr:col>2</xdr:col>
      <xdr:colOff>9525</xdr:colOff>
      <xdr:row>92</xdr:row>
      <xdr:rowOff>9525</xdr:rowOff>
    </xdr:to>
    <xdr:pic>
      <xdr:nvPicPr>
        <xdr:cNvPr id="38" name="Picture 38"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203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92</xdr:row>
      <xdr:rowOff>0</xdr:rowOff>
    </xdr:from>
    <xdr:to>
      <xdr:col>2</xdr:col>
      <xdr:colOff>47625</xdr:colOff>
      <xdr:row>92</xdr:row>
      <xdr:rowOff>9525</xdr:rowOff>
    </xdr:to>
    <xdr:pic>
      <xdr:nvPicPr>
        <xdr:cNvPr id="39" name="Picture 39"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2039600"/>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91</xdr:row>
      <xdr:rowOff>0</xdr:rowOff>
    </xdr:from>
    <xdr:to>
      <xdr:col>2</xdr:col>
      <xdr:colOff>47625</xdr:colOff>
      <xdr:row>91</xdr:row>
      <xdr:rowOff>9525</xdr:rowOff>
    </xdr:to>
    <xdr:pic>
      <xdr:nvPicPr>
        <xdr:cNvPr id="40" name="Picture 40"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 y="11839575"/>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114</xdr:row>
      <xdr:rowOff>0</xdr:rowOff>
    </xdr:from>
    <xdr:to>
      <xdr:col>2</xdr:col>
      <xdr:colOff>104775</xdr:colOff>
      <xdr:row>114</xdr:row>
      <xdr:rowOff>9525</xdr:rowOff>
    </xdr:to>
    <xdr:pic>
      <xdr:nvPicPr>
        <xdr:cNvPr id="41" name="Picture 14"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697355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114</xdr:row>
      <xdr:rowOff>0</xdr:rowOff>
    </xdr:from>
    <xdr:to>
      <xdr:col>2</xdr:col>
      <xdr:colOff>104775</xdr:colOff>
      <xdr:row>114</xdr:row>
      <xdr:rowOff>9525</xdr:rowOff>
    </xdr:to>
    <xdr:pic>
      <xdr:nvPicPr>
        <xdr:cNvPr id="42" name="Picture 15"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697355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114</xdr:row>
      <xdr:rowOff>0</xdr:rowOff>
    </xdr:from>
    <xdr:to>
      <xdr:col>2</xdr:col>
      <xdr:colOff>104775</xdr:colOff>
      <xdr:row>114</xdr:row>
      <xdr:rowOff>9525</xdr:rowOff>
    </xdr:to>
    <xdr:pic>
      <xdr:nvPicPr>
        <xdr:cNvPr id="43" name="Picture 16"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697355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114</xdr:row>
      <xdr:rowOff>0</xdr:rowOff>
    </xdr:from>
    <xdr:to>
      <xdr:col>2</xdr:col>
      <xdr:colOff>104775</xdr:colOff>
      <xdr:row>114</xdr:row>
      <xdr:rowOff>9525</xdr:rowOff>
    </xdr:to>
    <xdr:pic>
      <xdr:nvPicPr>
        <xdr:cNvPr id="44" name="Picture 17"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697355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114</xdr:row>
      <xdr:rowOff>0</xdr:rowOff>
    </xdr:from>
    <xdr:to>
      <xdr:col>2</xdr:col>
      <xdr:colOff>104775</xdr:colOff>
      <xdr:row>114</xdr:row>
      <xdr:rowOff>9525</xdr:rowOff>
    </xdr:to>
    <xdr:pic>
      <xdr:nvPicPr>
        <xdr:cNvPr id="45" name="Picture 18"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697355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114</xdr:row>
      <xdr:rowOff>0</xdr:rowOff>
    </xdr:from>
    <xdr:to>
      <xdr:col>2</xdr:col>
      <xdr:colOff>104775</xdr:colOff>
      <xdr:row>114</xdr:row>
      <xdr:rowOff>9525</xdr:rowOff>
    </xdr:to>
    <xdr:pic>
      <xdr:nvPicPr>
        <xdr:cNvPr id="46" name="Picture 19"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697355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114</xdr:row>
      <xdr:rowOff>0</xdr:rowOff>
    </xdr:from>
    <xdr:to>
      <xdr:col>2</xdr:col>
      <xdr:colOff>104775</xdr:colOff>
      <xdr:row>114</xdr:row>
      <xdr:rowOff>9525</xdr:rowOff>
    </xdr:to>
    <xdr:pic>
      <xdr:nvPicPr>
        <xdr:cNvPr id="47" name="Picture 20"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697355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114</xdr:row>
      <xdr:rowOff>0</xdr:rowOff>
    </xdr:from>
    <xdr:to>
      <xdr:col>2</xdr:col>
      <xdr:colOff>104775</xdr:colOff>
      <xdr:row>114</xdr:row>
      <xdr:rowOff>9525</xdr:rowOff>
    </xdr:to>
    <xdr:pic>
      <xdr:nvPicPr>
        <xdr:cNvPr id="48" name="Picture 21"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697355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114</xdr:row>
      <xdr:rowOff>0</xdr:rowOff>
    </xdr:from>
    <xdr:to>
      <xdr:col>2</xdr:col>
      <xdr:colOff>47625</xdr:colOff>
      <xdr:row>114</xdr:row>
      <xdr:rowOff>9525</xdr:rowOff>
    </xdr:to>
    <xdr:pic>
      <xdr:nvPicPr>
        <xdr:cNvPr id="49" name="Picture 22"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6973550"/>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114</xdr:row>
      <xdr:rowOff>0</xdr:rowOff>
    </xdr:from>
    <xdr:to>
      <xdr:col>2</xdr:col>
      <xdr:colOff>9525</xdr:colOff>
      <xdr:row>114</xdr:row>
      <xdr:rowOff>9525</xdr:rowOff>
    </xdr:to>
    <xdr:pic>
      <xdr:nvPicPr>
        <xdr:cNvPr id="50" name="Picture 23"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6973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114</xdr:row>
      <xdr:rowOff>0</xdr:rowOff>
    </xdr:from>
    <xdr:to>
      <xdr:col>2</xdr:col>
      <xdr:colOff>47625</xdr:colOff>
      <xdr:row>114</xdr:row>
      <xdr:rowOff>9525</xdr:rowOff>
    </xdr:to>
    <xdr:pic>
      <xdr:nvPicPr>
        <xdr:cNvPr id="51" name="Picture 24"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6973550"/>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114</xdr:row>
      <xdr:rowOff>0</xdr:rowOff>
    </xdr:from>
    <xdr:to>
      <xdr:col>2</xdr:col>
      <xdr:colOff>9525</xdr:colOff>
      <xdr:row>114</xdr:row>
      <xdr:rowOff>9525</xdr:rowOff>
    </xdr:to>
    <xdr:pic>
      <xdr:nvPicPr>
        <xdr:cNvPr id="52" name="Picture 25"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6973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114</xdr:row>
      <xdr:rowOff>0</xdr:rowOff>
    </xdr:from>
    <xdr:to>
      <xdr:col>2</xdr:col>
      <xdr:colOff>47625</xdr:colOff>
      <xdr:row>114</xdr:row>
      <xdr:rowOff>9525</xdr:rowOff>
    </xdr:to>
    <xdr:pic>
      <xdr:nvPicPr>
        <xdr:cNvPr id="53" name="Picture 26"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6973550"/>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115</xdr:row>
      <xdr:rowOff>0</xdr:rowOff>
    </xdr:from>
    <xdr:to>
      <xdr:col>2</xdr:col>
      <xdr:colOff>104775</xdr:colOff>
      <xdr:row>115</xdr:row>
      <xdr:rowOff>9525</xdr:rowOff>
    </xdr:to>
    <xdr:pic>
      <xdr:nvPicPr>
        <xdr:cNvPr id="54" name="Picture 14"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7268825"/>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115</xdr:row>
      <xdr:rowOff>0</xdr:rowOff>
    </xdr:from>
    <xdr:to>
      <xdr:col>2</xdr:col>
      <xdr:colOff>104775</xdr:colOff>
      <xdr:row>115</xdr:row>
      <xdr:rowOff>9525</xdr:rowOff>
    </xdr:to>
    <xdr:pic>
      <xdr:nvPicPr>
        <xdr:cNvPr id="55" name="Picture 15"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7268825"/>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115</xdr:row>
      <xdr:rowOff>0</xdr:rowOff>
    </xdr:from>
    <xdr:to>
      <xdr:col>2</xdr:col>
      <xdr:colOff>104775</xdr:colOff>
      <xdr:row>115</xdr:row>
      <xdr:rowOff>9525</xdr:rowOff>
    </xdr:to>
    <xdr:pic>
      <xdr:nvPicPr>
        <xdr:cNvPr id="56" name="Picture 16"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7268825"/>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115</xdr:row>
      <xdr:rowOff>0</xdr:rowOff>
    </xdr:from>
    <xdr:to>
      <xdr:col>2</xdr:col>
      <xdr:colOff>104775</xdr:colOff>
      <xdr:row>115</xdr:row>
      <xdr:rowOff>9525</xdr:rowOff>
    </xdr:to>
    <xdr:pic>
      <xdr:nvPicPr>
        <xdr:cNvPr id="57" name="Picture 17"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7268825"/>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115</xdr:row>
      <xdr:rowOff>0</xdr:rowOff>
    </xdr:from>
    <xdr:to>
      <xdr:col>2</xdr:col>
      <xdr:colOff>104775</xdr:colOff>
      <xdr:row>115</xdr:row>
      <xdr:rowOff>9525</xdr:rowOff>
    </xdr:to>
    <xdr:pic>
      <xdr:nvPicPr>
        <xdr:cNvPr id="58" name="Picture 18"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7268825"/>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115</xdr:row>
      <xdr:rowOff>0</xdr:rowOff>
    </xdr:from>
    <xdr:to>
      <xdr:col>2</xdr:col>
      <xdr:colOff>104775</xdr:colOff>
      <xdr:row>115</xdr:row>
      <xdr:rowOff>9525</xdr:rowOff>
    </xdr:to>
    <xdr:pic>
      <xdr:nvPicPr>
        <xdr:cNvPr id="59" name="Picture 19"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7268825"/>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115</xdr:row>
      <xdr:rowOff>0</xdr:rowOff>
    </xdr:from>
    <xdr:to>
      <xdr:col>2</xdr:col>
      <xdr:colOff>104775</xdr:colOff>
      <xdr:row>115</xdr:row>
      <xdr:rowOff>9525</xdr:rowOff>
    </xdr:to>
    <xdr:pic>
      <xdr:nvPicPr>
        <xdr:cNvPr id="60" name="Picture 20"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7268825"/>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115</xdr:row>
      <xdr:rowOff>0</xdr:rowOff>
    </xdr:from>
    <xdr:to>
      <xdr:col>2</xdr:col>
      <xdr:colOff>104775</xdr:colOff>
      <xdr:row>115</xdr:row>
      <xdr:rowOff>9525</xdr:rowOff>
    </xdr:to>
    <xdr:pic>
      <xdr:nvPicPr>
        <xdr:cNvPr id="61" name="Picture 21"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7268825"/>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115</xdr:row>
      <xdr:rowOff>0</xdr:rowOff>
    </xdr:from>
    <xdr:to>
      <xdr:col>2</xdr:col>
      <xdr:colOff>47625</xdr:colOff>
      <xdr:row>115</xdr:row>
      <xdr:rowOff>9525</xdr:rowOff>
    </xdr:to>
    <xdr:pic>
      <xdr:nvPicPr>
        <xdr:cNvPr id="62" name="Picture 22"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7268825"/>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115</xdr:row>
      <xdr:rowOff>0</xdr:rowOff>
    </xdr:from>
    <xdr:to>
      <xdr:col>2</xdr:col>
      <xdr:colOff>9525</xdr:colOff>
      <xdr:row>115</xdr:row>
      <xdr:rowOff>9525</xdr:rowOff>
    </xdr:to>
    <xdr:pic>
      <xdr:nvPicPr>
        <xdr:cNvPr id="63" name="Picture 23"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72688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115</xdr:row>
      <xdr:rowOff>0</xdr:rowOff>
    </xdr:from>
    <xdr:to>
      <xdr:col>2</xdr:col>
      <xdr:colOff>47625</xdr:colOff>
      <xdr:row>115</xdr:row>
      <xdr:rowOff>9525</xdr:rowOff>
    </xdr:to>
    <xdr:pic>
      <xdr:nvPicPr>
        <xdr:cNvPr id="64" name="Picture 24"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7268825"/>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115</xdr:row>
      <xdr:rowOff>0</xdr:rowOff>
    </xdr:from>
    <xdr:to>
      <xdr:col>2</xdr:col>
      <xdr:colOff>9525</xdr:colOff>
      <xdr:row>115</xdr:row>
      <xdr:rowOff>9525</xdr:rowOff>
    </xdr:to>
    <xdr:pic>
      <xdr:nvPicPr>
        <xdr:cNvPr id="65" name="Picture 25"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72688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115</xdr:row>
      <xdr:rowOff>0</xdr:rowOff>
    </xdr:from>
    <xdr:to>
      <xdr:col>2</xdr:col>
      <xdr:colOff>47625</xdr:colOff>
      <xdr:row>115</xdr:row>
      <xdr:rowOff>9525</xdr:rowOff>
    </xdr:to>
    <xdr:pic>
      <xdr:nvPicPr>
        <xdr:cNvPr id="66" name="Picture 26"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7268825"/>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86</xdr:row>
      <xdr:rowOff>0</xdr:rowOff>
    </xdr:from>
    <xdr:to>
      <xdr:col>2</xdr:col>
      <xdr:colOff>104775</xdr:colOff>
      <xdr:row>86</xdr:row>
      <xdr:rowOff>9525</xdr:rowOff>
    </xdr:to>
    <xdr:pic>
      <xdr:nvPicPr>
        <xdr:cNvPr id="67" name="Picture 2"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158240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86</xdr:row>
      <xdr:rowOff>0</xdr:rowOff>
    </xdr:from>
    <xdr:to>
      <xdr:col>2</xdr:col>
      <xdr:colOff>104775</xdr:colOff>
      <xdr:row>86</xdr:row>
      <xdr:rowOff>9525</xdr:rowOff>
    </xdr:to>
    <xdr:pic>
      <xdr:nvPicPr>
        <xdr:cNvPr id="68" name="Picture 3"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158240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86</xdr:row>
      <xdr:rowOff>0</xdr:rowOff>
    </xdr:from>
    <xdr:to>
      <xdr:col>2</xdr:col>
      <xdr:colOff>104775</xdr:colOff>
      <xdr:row>86</xdr:row>
      <xdr:rowOff>9525</xdr:rowOff>
    </xdr:to>
    <xdr:pic>
      <xdr:nvPicPr>
        <xdr:cNvPr id="69" name="Picture 4"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158240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86</xdr:row>
      <xdr:rowOff>0</xdr:rowOff>
    </xdr:from>
    <xdr:to>
      <xdr:col>2</xdr:col>
      <xdr:colOff>104775</xdr:colOff>
      <xdr:row>86</xdr:row>
      <xdr:rowOff>9525</xdr:rowOff>
    </xdr:to>
    <xdr:pic>
      <xdr:nvPicPr>
        <xdr:cNvPr id="70" name="Picture 5"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158240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86</xdr:row>
      <xdr:rowOff>0</xdr:rowOff>
    </xdr:from>
    <xdr:to>
      <xdr:col>2</xdr:col>
      <xdr:colOff>104775</xdr:colOff>
      <xdr:row>86</xdr:row>
      <xdr:rowOff>9525</xdr:rowOff>
    </xdr:to>
    <xdr:pic>
      <xdr:nvPicPr>
        <xdr:cNvPr id="71" name="Picture 6"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158240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86</xdr:row>
      <xdr:rowOff>0</xdr:rowOff>
    </xdr:from>
    <xdr:to>
      <xdr:col>2</xdr:col>
      <xdr:colOff>104775</xdr:colOff>
      <xdr:row>86</xdr:row>
      <xdr:rowOff>9525</xdr:rowOff>
    </xdr:to>
    <xdr:pic>
      <xdr:nvPicPr>
        <xdr:cNvPr id="72" name="Picture 7"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158240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86</xdr:row>
      <xdr:rowOff>0</xdr:rowOff>
    </xdr:from>
    <xdr:to>
      <xdr:col>2</xdr:col>
      <xdr:colOff>104775</xdr:colOff>
      <xdr:row>86</xdr:row>
      <xdr:rowOff>9525</xdr:rowOff>
    </xdr:to>
    <xdr:pic>
      <xdr:nvPicPr>
        <xdr:cNvPr id="73" name="Picture 8"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158240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86</xdr:row>
      <xdr:rowOff>0</xdr:rowOff>
    </xdr:from>
    <xdr:to>
      <xdr:col>2</xdr:col>
      <xdr:colOff>47625</xdr:colOff>
      <xdr:row>86</xdr:row>
      <xdr:rowOff>9525</xdr:rowOff>
    </xdr:to>
    <xdr:pic>
      <xdr:nvPicPr>
        <xdr:cNvPr id="74" name="Picture 9"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1582400"/>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86</xdr:row>
      <xdr:rowOff>0</xdr:rowOff>
    </xdr:from>
    <xdr:to>
      <xdr:col>2</xdr:col>
      <xdr:colOff>9525</xdr:colOff>
      <xdr:row>86</xdr:row>
      <xdr:rowOff>9525</xdr:rowOff>
    </xdr:to>
    <xdr:pic>
      <xdr:nvPicPr>
        <xdr:cNvPr id="75" name="Picture 10"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1582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86</xdr:row>
      <xdr:rowOff>0</xdr:rowOff>
    </xdr:from>
    <xdr:to>
      <xdr:col>2</xdr:col>
      <xdr:colOff>47625</xdr:colOff>
      <xdr:row>86</xdr:row>
      <xdr:rowOff>9525</xdr:rowOff>
    </xdr:to>
    <xdr:pic>
      <xdr:nvPicPr>
        <xdr:cNvPr id="76" name="Picture 11"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1582400"/>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86</xdr:row>
      <xdr:rowOff>0</xdr:rowOff>
    </xdr:from>
    <xdr:to>
      <xdr:col>2</xdr:col>
      <xdr:colOff>9525</xdr:colOff>
      <xdr:row>86</xdr:row>
      <xdr:rowOff>9525</xdr:rowOff>
    </xdr:to>
    <xdr:pic>
      <xdr:nvPicPr>
        <xdr:cNvPr id="77" name="Picture 12"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1582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86</xdr:row>
      <xdr:rowOff>0</xdr:rowOff>
    </xdr:from>
    <xdr:to>
      <xdr:col>2</xdr:col>
      <xdr:colOff>47625</xdr:colOff>
      <xdr:row>86</xdr:row>
      <xdr:rowOff>9525</xdr:rowOff>
    </xdr:to>
    <xdr:pic>
      <xdr:nvPicPr>
        <xdr:cNvPr id="78" name="Picture 13"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1582400"/>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96</xdr:row>
      <xdr:rowOff>0</xdr:rowOff>
    </xdr:from>
    <xdr:ext cx="104775" cy="9525"/>
    <xdr:pic>
      <xdr:nvPicPr>
        <xdr:cNvPr id="79" name="Picture 78"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898" y="11518792"/>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96</xdr:row>
      <xdr:rowOff>0</xdr:rowOff>
    </xdr:from>
    <xdr:ext cx="104775" cy="9525"/>
    <xdr:pic>
      <xdr:nvPicPr>
        <xdr:cNvPr id="80" name="Picture 79"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898" y="11518792"/>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96</xdr:row>
      <xdr:rowOff>0</xdr:rowOff>
    </xdr:from>
    <xdr:ext cx="104775" cy="9525"/>
    <xdr:pic>
      <xdr:nvPicPr>
        <xdr:cNvPr id="81" name="Picture 80"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898" y="11518792"/>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96</xdr:row>
      <xdr:rowOff>0</xdr:rowOff>
    </xdr:from>
    <xdr:ext cx="104775" cy="9525"/>
    <xdr:pic>
      <xdr:nvPicPr>
        <xdr:cNvPr id="82" name="Picture 81"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898" y="11518792"/>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96</xdr:row>
      <xdr:rowOff>0</xdr:rowOff>
    </xdr:from>
    <xdr:ext cx="104775" cy="9525"/>
    <xdr:pic>
      <xdr:nvPicPr>
        <xdr:cNvPr id="83" name="Picture 82"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898" y="11518792"/>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96</xdr:row>
      <xdr:rowOff>0</xdr:rowOff>
    </xdr:from>
    <xdr:ext cx="104775" cy="9525"/>
    <xdr:pic>
      <xdr:nvPicPr>
        <xdr:cNvPr id="84" name="Picture 83"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898" y="11518792"/>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96</xdr:row>
      <xdr:rowOff>0</xdr:rowOff>
    </xdr:from>
    <xdr:ext cx="104775" cy="9525"/>
    <xdr:pic>
      <xdr:nvPicPr>
        <xdr:cNvPr id="85" name="Picture 84"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898" y="11518792"/>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96</xdr:row>
      <xdr:rowOff>0</xdr:rowOff>
    </xdr:from>
    <xdr:ext cx="104775" cy="9525"/>
    <xdr:pic>
      <xdr:nvPicPr>
        <xdr:cNvPr id="86" name="Picture 85"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898" y="11518792"/>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96</xdr:row>
      <xdr:rowOff>0</xdr:rowOff>
    </xdr:from>
    <xdr:ext cx="47625" cy="9525"/>
    <xdr:pic>
      <xdr:nvPicPr>
        <xdr:cNvPr id="87" name="Picture 86"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898" y="11518792"/>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96</xdr:row>
      <xdr:rowOff>0</xdr:rowOff>
    </xdr:from>
    <xdr:ext cx="9525" cy="9525"/>
    <xdr:pic>
      <xdr:nvPicPr>
        <xdr:cNvPr id="88" name="Picture 87"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898" y="11518792"/>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96</xdr:row>
      <xdr:rowOff>0</xdr:rowOff>
    </xdr:from>
    <xdr:ext cx="47625" cy="9525"/>
    <xdr:pic>
      <xdr:nvPicPr>
        <xdr:cNvPr id="89" name="Picture 88"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898" y="11518792"/>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96</xdr:row>
      <xdr:rowOff>0</xdr:rowOff>
    </xdr:from>
    <xdr:ext cx="9525" cy="9525"/>
    <xdr:pic>
      <xdr:nvPicPr>
        <xdr:cNvPr id="90" name="Picture 89"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898" y="11518792"/>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96</xdr:row>
      <xdr:rowOff>0</xdr:rowOff>
    </xdr:from>
    <xdr:ext cx="47625" cy="9525"/>
    <xdr:pic>
      <xdr:nvPicPr>
        <xdr:cNvPr id="91" name="Picture 90" descr="space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898" y="11518792"/>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7.bin"/><Relationship Id="rId1" Type="http://schemas.openxmlformats.org/officeDocument/2006/relationships/hyperlink" Target="https://www.amazon.com/Vizio-XRT112-Remote-Controller-LED/dp/B00C97TIGO"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pageSetUpPr fitToPage="1"/>
  </sheetPr>
  <dimension ref="A1:G212"/>
  <sheetViews>
    <sheetView tabSelected="1" zoomScaleNormal="100" zoomScaleSheetLayoutView="100" workbookViewId="0">
      <selection activeCell="B1" sqref="B1"/>
    </sheetView>
  </sheetViews>
  <sheetFormatPr defaultRowHeight="12.75"/>
  <cols>
    <col min="1" max="1" width="1.42578125" style="4" customWidth="1"/>
    <col min="2" max="2" width="7.42578125" style="9" customWidth="1"/>
    <col min="3" max="3" width="86.5703125" style="4" customWidth="1"/>
    <col min="4" max="4" width="12.42578125" style="4" customWidth="1"/>
    <col min="5" max="5" width="11.7109375" style="103" customWidth="1"/>
    <col min="6" max="6" width="10.140625" style="6" customWidth="1"/>
    <col min="7" max="7" width="16.7109375" style="6" customWidth="1"/>
    <col min="8" max="16384" width="9.140625" style="7"/>
  </cols>
  <sheetData>
    <row r="1" spans="1:7">
      <c r="B1" s="239"/>
      <c r="C1" s="4" t="s">
        <v>260</v>
      </c>
      <c r="D1" s="55" t="s">
        <v>4</v>
      </c>
      <c r="E1" s="42"/>
      <c r="F1" s="4"/>
      <c r="G1" s="4"/>
    </row>
    <row r="2" spans="1:7" ht="13.5" thickBot="1">
      <c r="B2" s="60"/>
      <c r="C2" s="61" t="s">
        <v>246</v>
      </c>
      <c r="D2" s="62"/>
      <c r="E2" s="102" t="s">
        <v>1</v>
      </c>
      <c r="F2" s="63" t="s">
        <v>0</v>
      </c>
      <c r="G2" s="63" t="s">
        <v>3</v>
      </c>
    </row>
    <row r="3" spans="1:7" ht="13.5" thickBot="1">
      <c r="A3" s="4" t="s">
        <v>277</v>
      </c>
      <c r="B3" s="19" t="s">
        <v>8</v>
      </c>
      <c r="C3" s="27" t="s">
        <v>11</v>
      </c>
      <c r="D3" s="7"/>
      <c r="E3" s="103" t="s">
        <v>278</v>
      </c>
    </row>
    <row r="4" spans="1:7" ht="13.5" thickBot="1">
      <c r="B4" s="5">
        <v>0</v>
      </c>
      <c r="C4" s="28" t="str">
        <f>CHROMEBOOKS!C4</f>
        <v xml:space="preserve">STUDENT: LENOVO Chromebook 11.6" G2, A4-912OC, 4 GB RAM, 32GB Chrome OS, Education Editon, AMD, Mfg # 82CD0000US, CDW# 5959654,UNSPSC 43211503,                                                                                                    CONTRACT:Sourcewell 081419-CDW </v>
      </c>
      <c r="D4" s="7" t="s">
        <v>7</v>
      </c>
      <c r="E4" s="103">
        <f>CHROMEBOOKS!B4</f>
        <v>176.2</v>
      </c>
      <c r="F4" s="6">
        <f>E4*0.0925</f>
        <v>16.298499999999997</v>
      </c>
      <c r="G4" s="6">
        <f t="shared" ref="G4:G11" si="0">B4*(E4+F4)</f>
        <v>0</v>
      </c>
    </row>
    <row r="5" spans="1:7" ht="13.5" thickBot="1">
      <c r="B5" s="5">
        <v>0</v>
      </c>
      <c r="C5" s="28" t="str">
        <f>CHROMEBOOKS!G4</f>
        <v xml:space="preserve">TEACHER: LENOVO Chromebook 14e" AMD, A4-912C, 4GB Ram, 32GB, chrome, CDW# 5461341, Mfg Part#: 81MH0006US
UNSPSC: 43211503 Contract: Sourcewell Formerly NJPA 100614#CDW Chromebook </v>
      </c>
      <c r="D5" s="7" t="s">
        <v>7</v>
      </c>
      <c r="E5" s="103">
        <f>CHROMEBOOKS!F4</f>
        <v>228</v>
      </c>
      <c r="F5" s="6">
        <f>E5*0.0925</f>
        <v>21.09</v>
      </c>
      <c r="G5" s="6">
        <f t="shared" si="0"/>
        <v>0</v>
      </c>
    </row>
    <row r="6" spans="1:7">
      <c r="B6" s="64">
        <f>B4</f>
        <v>0</v>
      </c>
      <c r="C6" s="15" t="str">
        <f>CHROMEBOOKS!C5</f>
        <v xml:space="preserve">E-Waste Recycling Fee </v>
      </c>
      <c r="D6" s="260" t="s">
        <v>253</v>
      </c>
      <c r="E6" s="103">
        <f>CHROMEBOOKS!B5</f>
        <v>5</v>
      </c>
      <c r="F6" s="6">
        <v>0</v>
      </c>
      <c r="G6" s="6">
        <f t="shared" si="0"/>
        <v>0</v>
      </c>
    </row>
    <row r="7" spans="1:7">
      <c r="B7" s="64">
        <f>B4+B5</f>
        <v>0</v>
      </c>
      <c r="C7" s="28" t="str">
        <f>CHROMEBOOKS!C6</f>
        <v>Chrome Management: EDU Google Chrome Management Console license, Mfg. Part#: CROSSWDISEDU UNSPSC: 43232804 Electronic distribution - NO MEDIA Contract: CalSAVE Technology Contract 527683 (527683) (do not use if for parents)</v>
      </c>
      <c r="D7" s="260" t="s">
        <v>253</v>
      </c>
      <c r="E7" s="103">
        <f>CHROMEBOOKS!B6</f>
        <v>25</v>
      </c>
      <c r="F7" s="6">
        <v>0</v>
      </c>
      <c r="G7" s="6">
        <f t="shared" si="0"/>
        <v>0</v>
      </c>
    </row>
    <row r="8" spans="1:7">
      <c r="B8" s="64">
        <f>B4</f>
        <v>0</v>
      </c>
      <c r="C8" s="15" t="str">
        <f>CHROMEBOOKS!C7</f>
        <v>STUDENT: White Glove: CHROME OS WHITEGLOVE CFG SVC OU MOVE Mfg. Part#: CDWCHROMEOSSVC2 Contract: CalSAVE Technology Contract 527683 (527683)  (do not use if for parents)</v>
      </c>
      <c r="D8" s="260" t="s">
        <v>253</v>
      </c>
      <c r="E8" s="103">
        <f>CHROMEBOOKS!B7</f>
        <v>9</v>
      </c>
      <c r="F8" s="6">
        <v>0</v>
      </c>
      <c r="G8" s="6">
        <f t="shared" si="0"/>
        <v>0</v>
      </c>
    </row>
    <row r="9" spans="1:7">
      <c r="B9" s="64">
        <f>B5</f>
        <v>0</v>
      </c>
      <c r="C9" s="15" t="str">
        <f>CHROMEBOOKS!G7</f>
        <v>TEACHER: White Glove: CHROME OS WHITEGLOVE CFG SVC OU MOVE Mfg. Part#: CDWCHROMEOSSVC2 Contract: CalSAVE Technology Contract (523868)  (do not use if for parents)</v>
      </c>
      <c r="D9" s="260" t="s">
        <v>253</v>
      </c>
      <c r="E9" s="103">
        <f>CHROMEBOOKS!F7</f>
        <v>9</v>
      </c>
      <c r="F9" s="6">
        <v>0</v>
      </c>
      <c r="G9" s="6">
        <f t="shared" si="0"/>
        <v>0</v>
      </c>
    </row>
    <row r="10" spans="1:7">
      <c r="B10" s="64">
        <f>B5+B4</f>
        <v>0</v>
      </c>
      <c r="C10" s="15" t="str">
        <f>CHROMEBOOKS!C8</f>
        <v>Lenovo Depot- Ext Service Agreement- 1 year- School year term, CDW # 4473837, MFG PART #: 5WSON75623, UNSPSC: 81112307, Electronic distribution-No Media, Contrac: CalSave Technology Contract 527683</v>
      </c>
      <c r="D10" s="260" t="s">
        <v>253</v>
      </c>
      <c r="E10" s="103">
        <f>CHROMEBOOKS!B8</f>
        <v>6</v>
      </c>
      <c r="F10" s="6">
        <v>0</v>
      </c>
      <c r="G10" s="6">
        <f t="shared" si="0"/>
        <v>0</v>
      </c>
    </row>
    <row r="11" spans="1:7">
      <c r="B11" s="64">
        <f>B4+B5</f>
        <v>0</v>
      </c>
      <c r="C11" s="15" t="str">
        <f>CHROMEBOOKS!C9</f>
        <v>CDW/CDWG Asset Tag applied WITH another CDW Configuration Center service Mfg. Part#: ASSETTAGW/INSTALL UNSPSC: 81111511 Contract: MARKET</v>
      </c>
      <c r="D11" s="260" t="s">
        <v>253</v>
      </c>
      <c r="E11" s="30">
        <f>CHROMEBOOKS!B9</f>
        <v>0.01</v>
      </c>
      <c r="F11" s="6">
        <v>0</v>
      </c>
      <c r="G11" s="6">
        <f t="shared" si="0"/>
        <v>0</v>
      </c>
    </row>
    <row r="12" spans="1:7" s="16" customFormat="1" ht="13.5" thickBot="1">
      <c r="A12" s="15"/>
      <c r="B12" s="9"/>
      <c r="C12" s="31" t="s">
        <v>18</v>
      </c>
      <c r="D12" s="288"/>
      <c r="E12" s="103"/>
      <c r="F12" s="6"/>
      <c r="G12" s="6">
        <f t="shared" ref="G12:G20" si="1">B12*(E12+F12)</f>
        <v>0</v>
      </c>
    </row>
    <row r="13" spans="1:7" ht="13.5" thickBot="1">
      <c r="B13" s="5">
        <v>0</v>
      </c>
      <c r="C13" s="15" t="str">
        <f>CHROMEBOOKS!C14</f>
        <v>Anywhere Cart   - holds 36 Chrome Books                                                                          Contract: CalSAVE Technology Contract 527683 (527683)</v>
      </c>
      <c r="D13" s="288" t="s">
        <v>7</v>
      </c>
      <c r="E13" s="103">
        <f>CHROMEBOOKS!B14</f>
        <v>795</v>
      </c>
      <c r="F13" s="6">
        <f>E13*0.0925</f>
        <v>73.537499999999994</v>
      </c>
      <c r="G13" s="6">
        <f t="shared" si="1"/>
        <v>0</v>
      </c>
    </row>
    <row r="14" spans="1:7" ht="13.5" thickBot="1">
      <c r="B14" s="65">
        <f>B13</f>
        <v>0</v>
      </c>
      <c r="C14" s="15" t="str">
        <f>CHROMEBOOKS!C15</f>
        <v>Deployment of Cart for Chromebook PAJARO VALLEY 1 CART Mfg. Part#: ACT-REQ35323-1 Electronic distribution - NO MEDIA Contract: MARKET</v>
      </c>
      <c r="D14" s="288" t="s">
        <v>7</v>
      </c>
      <c r="E14" s="103">
        <f>CHROMEBOOKS!B15</f>
        <v>450</v>
      </c>
      <c r="F14" s="6">
        <f t="shared" ref="F14:F16" si="2">E14*0.0925</f>
        <v>41.625</v>
      </c>
      <c r="G14" s="6">
        <f t="shared" si="1"/>
        <v>0</v>
      </c>
    </row>
    <row r="15" spans="1:7" ht="13.5" thickBot="1">
      <c r="B15" s="285">
        <v>0</v>
      </c>
      <c r="C15" s="15" t="str">
        <f>CHROMEBOOKS!C11</f>
        <v>CASE FOR: LENOVO Chromebook, Gumdrop DropTech case for Lenovo 100e, Gen2 MediaTek, CDW# 5645701, MFG#: 01L005, CONTRACT: Sourcewell, Formerly NJPA 100614#CDW Tech Catalog</v>
      </c>
      <c r="D15" s="288" t="s">
        <v>7</v>
      </c>
      <c r="E15" s="103">
        <f>CHROMEBOOKS!B11</f>
        <v>26.15</v>
      </c>
      <c r="F15" s="6">
        <f t="shared" si="2"/>
        <v>2.4188749999999999</v>
      </c>
      <c r="G15" s="6">
        <f t="shared" si="1"/>
        <v>0</v>
      </c>
    </row>
    <row r="16" spans="1:7" ht="13.5" thickBot="1">
      <c r="B16" s="5">
        <v>0</v>
      </c>
      <c r="C16" s="15" t="str">
        <f>CHROMEBOOKS!C21</f>
        <v>Headphone LS255 Labsonic Stereo Headphones black, works with Chromebooks, VENDOR: ACP DIRECT</v>
      </c>
      <c r="D16" s="288"/>
      <c r="E16" s="104">
        <f>CHROMEBOOKS!B21</f>
        <v>7.45</v>
      </c>
      <c r="F16" s="6">
        <f t="shared" si="2"/>
        <v>0.68912499999999999</v>
      </c>
      <c r="G16" s="6">
        <f t="shared" si="1"/>
        <v>0</v>
      </c>
    </row>
    <row r="17" spans="1:7" ht="13.5" thickBot="1">
      <c r="C17" s="177" t="s">
        <v>85</v>
      </c>
      <c r="D17" s="288"/>
      <c r="E17" s="178"/>
      <c r="F17" s="179" t="s">
        <v>61</v>
      </c>
    </row>
    <row r="18" spans="1:7" ht="13.5" thickBot="1">
      <c r="B18" s="176">
        <v>0</v>
      </c>
      <c r="C18" s="175" t="s">
        <v>84</v>
      </c>
      <c r="D18" s="288" t="s">
        <v>7</v>
      </c>
      <c r="E18" s="147">
        <f>CHROMEBOOKS!B17</f>
        <v>201.92</v>
      </c>
      <c r="F18" s="6">
        <f>E18*0.0925</f>
        <v>18.677599999999998</v>
      </c>
      <c r="G18" s="6">
        <f t="shared" si="1"/>
        <v>0</v>
      </c>
    </row>
    <row r="19" spans="1:7">
      <c r="B19" s="65">
        <v>0</v>
      </c>
      <c r="C19" s="175" t="s">
        <v>77</v>
      </c>
      <c r="D19" s="260" t="s">
        <v>253</v>
      </c>
      <c r="E19" s="147">
        <f>CHROMEBOOKS!B6</f>
        <v>25</v>
      </c>
      <c r="F19" s="6">
        <v>0</v>
      </c>
      <c r="G19" s="6">
        <f t="shared" si="1"/>
        <v>0</v>
      </c>
    </row>
    <row r="20" spans="1:7">
      <c r="B20" s="65">
        <v>0</v>
      </c>
      <c r="C20" s="175" t="s">
        <v>78</v>
      </c>
      <c r="D20" s="260" t="s">
        <v>253</v>
      </c>
      <c r="E20" s="147">
        <f>CHROMEBOOKS!B18</f>
        <v>21</v>
      </c>
      <c r="F20" s="6">
        <f t="shared" ref="F20:F23" si="3">E20*0.0925</f>
        <v>1.9424999999999999</v>
      </c>
      <c r="G20" s="6">
        <f t="shared" si="1"/>
        <v>0</v>
      </c>
    </row>
    <row r="21" spans="1:7">
      <c r="B21" s="261">
        <v>0</v>
      </c>
      <c r="C21" s="174" t="s">
        <v>79</v>
      </c>
      <c r="D21" s="172" t="s">
        <v>150</v>
      </c>
      <c r="E21" s="147">
        <f>CHROMEBOOKS!B19</f>
        <v>16</v>
      </c>
      <c r="F21" s="6">
        <f t="shared" si="3"/>
        <v>1.48</v>
      </c>
      <c r="G21" s="6">
        <f>B21*(E21+F21)</f>
        <v>0</v>
      </c>
    </row>
    <row r="22" spans="1:7">
      <c r="B22" s="261">
        <v>0</v>
      </c>
      <c r="C22" s="175" t="str">
        <f>CHROMEBOOKS!C24</f>
        <v>Lenovo 45W Standard AC adapter (USB TYPE C) power adaper, CDW# 4499086, MFG # 4X20M26252, UNSPSC: 39121006, CONTRACT: CalSave Tech Contract 527683</v>
      </c>
      <c r="D22" s="284" t="s">
        <v>150</v>
      </c>
      <c r="E22" s="147">
        <f>CHROMEBOOKS!B24</f>
        <v>33</v>
      </c>
      <c r="F22" s="6">
        <f t="shared" si="3"/>
        <v>3.0524999999999998</v>
      </c>
    </row>
    <row r="23" spans="1:7" ht="13.5" thickBot="1">
      <c r="B23" s="261">
        <v>0</v>
      </c>
      <c r="C23" s="175" t="str">
        <f>CHROMEBOOKS!C25</f>
        <v>Lenovo Essential MOUSE, USB, black, CDW# 5161655, Mfg#: 4Y0R0863, UNSPSC: 43211708, CONTRACT: CalSave Tech Contract 527683</v>
      </c>
      <c r="D23" s="284" t="s">
        <v>150</v>
      </c>
      <c r="E23" s="147">
        <f>CHROMEBOOKS!B25</f>
        <v>14.85</v>
      </c>
      <c r="F23" s="6">
        <f t="shared" si="3"/>
        <v>1.3736249999999999</v>
      </c>
      <c r="G23" s="32"/>
    </row>
    <row r="24" spans="1:7" ht="13.5" thickTop="1">
      <c r="D24" s="33"/>
      <c r="E24" s="35"/>
      <c r="F24" s="35" t="s">
        <v>32</v>
      </c>
      <c r="G24" s="34">
        <f>SUM(G4:G20)</f>
        <v>0</v>
      </c>
    </row>
    <row r="25" spans="1:7" s="13" customFormat="1" ht="13.5" thickBot="1">
      <c r="A25" s="9"/>
      <c r="B25" s="17" t="s">
        <v>7</v>
      </c>
      <c r="C25" s="10" t="s">
        <v>245</v>
      </c>
      <c r="D25" s="11"/>
      <c r="E25" s="105" t="s">
        <v>1</v>
      </c>
      <c r="F25" s="12" t="s">
        <v>0</v>
      </c>
      <c r="G25" s="12" t="s">
        <v>3</v>
      </c>
    </row>
    <row r="26" spans="1:7" ht="13.5" thickBot="1">
      <c r="B26" s="19" t="s">
        <v>8</v>
      </c>
      <c r="C26" s="31" t="s">
        <v>15</v>
      </c>
      <c r="D26" s="7"/>
    </row>
    <row r="27" spans="1:7" ht="13.5" thickBot="1">
      <c r="B27" s="5">
        <v>0</v>
      </c>
      <c r="C27" s="1" t="str">
        <f>DESKTOPS!C4</f>
        <v>ThinkCentre M75q Tiny- STANDARD CONFIGURATION</v>
      </c>
      <c r="D27" s="7"/>
      <c r="E27" s="103">
        <f>DESKTOPS!B4</f>
        <v>495</v>
      </c>
      <c r="F27" s="6">
        <f>E27*0.0925</f>
        <v>45.787500000000001</v>
      </c>
      <c r="G27" s="6">
        <f>B27*(E27+F27)</f>
        <v>0</v>
      </c>
    </row>
    <row r="28" spans="1:7" ht="4.5" customHeight="1" thickBot="1">
      <c r="C28" s="15"/>
      <c r="D28" s="1"/>
    </row>
    <row r="29" spans="1:7" ht="13.5" thickBot="1">
      <c r="B29" s="5">
        <v>0</v>
      </c>
      <c r="C29" s="1" t="str">
        <f>DESKTOPS!G4</f>
        <v>ThinkCentre M720q Tiny- POWER USER CONFIGURATION</v>
      </c>
      <c r="D29" s="7"/>
      <c r="E29" s="103">
        <f>DESKTOPS!F4</f>
        <v>799.7</v>
      </c>
      <c r="F29" s="6">
        <f>E29*0.0925</f>
        <v>73.972250000000003</v>
      </c>
      <c r="G29" s="6">
        <f>B29*(E29+F29)</f>
        <v>0</v>
      </c>
    </row>
    <row r="30" spans="1:7">
      <c r="B30" s="165"/>
      <c r="C30" s="286" t="s">
        <v>249</v>
      </c>
      <c r="D30" s="7"/>
    </row>
    <row r="31" spans="1:7">
      <c r="B31" s="21">
        <f>B27+B29</f>
        <v>0</v>
      </c>
      <c r="C31" s="15" t="str">
        <f>DESKTOPS!C24</f>
        <v>Recycling Fee (15"-35" screen) CDW# 654810</v>
      </c>
      <c r="D31" s="260" t="s">
        <v>253</v>
      </c>
      <c r="E31" s="103">
        <f>DESKTOPS!B24</f>
        <v>5</v>
      </c>
      <c r="G31" s="6">
        <f>(F31+E31)*B31</f>
        <v>0</v>
      </c>
    </row>
    <row r="32" spans="1:7" ht="13.5" thickBot="1">
      <c r="C32" s="31" t="s">
        <v>18</v>
      </c>
      <c r="D32" s="7"/>
    </row>
    <row r="33" spans="1:7" ht="13.5" thickBot="1">
      <c r="B33" s="5">
        <v>0</v>
      </c>
      <c r="C33" s="15" t="str">
        <f>DESKTOPS!C18</f>
        <v>Lenovo ThinkVision T2224D 21.5" Inch LED Backlit LCD Monitor, NO WEBCAM, CDW# 4503932, Mfg# 61B1JAR1US,  CONTRACT: SOURCEWELL 081419-CDW Tech Catalog</v>
      </c>
      <c r="D33" s="284" t="s">
        <v>150</v>
      </c>
      <c r="E33" s="103">
        <f>DESKTOPS!B18</f>
        <v>130.57</v>
      </c>
      <c r="F33" s="6">
        <f t="shared" ref="F33:F36" si="4">E33*0.0925</f>
        <v>12.077724999999999</v>
      </c>
      <c r="G33" s="6">
        <f t="shared" ref="G33:G37" si="5">(F33+E33)*B33</f>
        <v>0</v>
      </c>
    </row>
    <row r="34" spans="1:7" ht="13.5" thickBot="1">
      <c r="B34" s="5">
        <v>0</v>
      </c>
      <c r="C34" s="15" t="e">
        <f>DESKTOPS!#REF!</f>
        <v>#REF!</v>
      </c>
      <c r="D34" s="284" t="s">
        <v>150</v>
      </c>
      <c r="E34" s="103" t="e">
        <f>DESKTOPS!#REF!</f>
        <v>#REF!</v>
      </c>
      <c r="F34" s="6" t="e">
        <f t="shared" si="4"/>
        <v>#REF!</v>
      </c>
      <c r="G34" s="6" t="e">
        <f t="shared" si="5"/>
        <v>#REF!</v>
      </c>
    </row>
    <row r="35" spans="1:7" ht="13.5" thickBot="1">
      <c r="B35" s="5">
        <v>0</v>
      </c>
      <c r="C35" s="198" t="str">
        <f>DESKTOPS!C21</f>
        <v>Lenovo ThinkCentre Tiny in one 24", Gen 3, LED Monitor, Full HD (1080p), WITH WEBCAM, CDW# 4785950, Mfg# 10QYPAR1US CONTRACT: SOURCEWELL 081419-CDW Tech Catalog</v>
      </c>
      <c r="D35" s="284" t="s">
        <v>150</v>
      </c>
      <c r="E35" s="103">
        <f>DESKTOPS!B21</f>
        <v>180.89</v>
      </c>
      <c r="F35" s="6">
        <f t="shared" si="4"/>
        <v>16.732324999999999</v>
      </c>
      <c r="G35" s="6">
        <f t="shared" si="5"/>
        <v>0</v>
      </c>
    </row>
    <row r="36" spans="1:7" ht="13.5" thickBot="1">
      <c r="B36" s="5">
        <v>0</v>
      </c>
      <c r="C36" s="15" t="str">
        <f>DESKTOPS!C23</f>
        <v>Lenovo ThinkCentre Tiny in one, 27", LED Monitor, WITH WEBCAM, CDW#5483720,Mfg# 10YFRAR1US CONTRACT: SOURCEWELL 081419-CDW Tech Catalog</v>
      </c>
      <c r="D36" s="284" t="s">
        <v>150</v>
      </c>
      <c r="E36" s="103">
        <f>DESKTOPS!B23</f>
        <v>340.9</v>
      </c>
      <c r="F36" s="6">
        <f t="shared" si="4"/>
        <v>31.533249999999999</v>
      </c>
      <c r="G36" s="6">
        <f t="shared" si="5"/>
        <v>0</v>
      </c>
    </row>
    <row r="37" spans="1:7" ht="13.5" thickBot="1">
      <c r="B37" s="5">
        <v>0</v>
      </c>
      <c r="C37" s="15" t="str">
        <f>DESKTOPS!C29</f>
        <v>Lenovo USB Soundbar (fits on monitor) 0A36190 CONTRACT: SOURCEWELL 081419-CDW Tech Catalog</v>
      </c>
      <c r="D37" s="284" t="s">
        <v>150</v>
      </c>
      <c r="E37" s="103">
        <f>DESKTOPS!B29</f>
        <v>26.32</v>
      </c>
      <c r="F37" s="6">
        <f>E37*0.0925</f>
        <v>2.4346000000000001</v>
      </c>
      <c r="G37" s="32">
        <f t="shared" si="5"/>
        <v>0</v>
      </c>
    </row>
    <row r="38" spans="1:7">
      <c r="D38" s="37"/>
      <c r="E38" s="35"/>
      <c r="F38" s="35" t="s">
        <v>250</v>
      </c>
      <c r="G38" s="34" t="e">
        <f>SUM(G26:G37)</f>
        <v>#REF!</v>
      </c>
    </row>
    <row r="39" spans="1:7" s="13" customFormat="1" ht="13.5" thickBot="1">
      <c r="A39" s="9"/>
      <c r="B39" s="17"/>
      <c r="C39" s="10" t="s">
        <v>247</v>
      </c>
      <c r="D39" s="11"/>
      <c r="E39" s="105" t="s">
        <v>1</v>
      </c>
      <c r="F39" s="12" t="s">
        <v>0</v>
      </c>
      <c r="G39" s="12" t="s">
        <v>3</v>
      </c>
    </row>
    <row r="40" spans="1:7" ht="13.5" thickBot="1">
      <c r="B40" s="19" t="s">
        <v>8</v>
      </c>
      <c r="C40" s="15"/>
      <c r="D40" s="29"/>
    </row>
    <row r="41" spans="1:7" ht="13.5" thickBot="1">
      <c r="B41" s="5">
        <v>0</v>
      </c>
      <c r="C41" s="15" t="str">
        <f>LAPTOPS!C4</f>
        <v>LAPTOP: ThinkPad T14, AMD5,14", 8GB, 256GB</v>
      </c>
      <c r="D41" s="7" t="s">
        <v>7</v>
      </c>
      <c r="E41" s="103">
        <f>LAPTOPS!B4</f>
        <v>792.01</v>
      </c>
      <c r="F41" s="6">
        <f>E41*0.0925</f>
        <v>73.260925</v>
      </c>
      <c r="G41" s="6">
        <f>B41*(E41+F41)</f>
        <v>0</v>
      </c>
    </row>
    <row r="42" spans="1:7" ht="6.75" customHeight="1" thickBot="1">
      <c r="D42" s="1"/>
    </row>
    <row r="43" spans="1:7" ht="12.75" customHeight="1" thickBot="1">
      <c r="B43" s="5">
        <v>0</v>
      </c>
      <c r="C43" s="15" t="str">
        <f>LAPTOPS!G4</f>
        <v>LAPTOP: ThinkPad T14S, AMD7, 14", 16GB, 512GB</v>
      </c>
      <c r="D43" s="7" t="s">
        <v>7</v>
      </c>
      <c r="E43" s="103">
        <f>LAPTOPS!F4</f>
        <v>1061.5</v>
      </c>
      <c r="F43" s="6">
        <f>E43*0.0925</f>
        <v>98.188749999999999</v>
      </c>
      <c r="G43" s="6">
        <f>B43*(E43+F43)</f>
        <v>0</v>
      </c>
    </row>
    <row r="44" spans="1:7" ht="12.75" customHeight="1" thickBot="1">
      <c r="D44" s="1"/>
    </row>
    <row r="45" spans="1:7" ht="12.75" customHeight="1" thickBot="1">
      <c r="B45" s="5">
        <v>0</v>
      </c>
      <c r="C45" s="4" t="str">
        <f>LAPTOPS!C33</f>
        <v>LAPTOP: ThinkPad X1 Carbon 8th Gen, i7, 14", 16GB, 512GB</v>
      </c>
      <c r="D45" s="1"/>
      <c r="E45" s="103">
        <f>LAPTOPS!B33</f>
        <v>1375</v>
      </c>
      <c r="F45" s="6">
        <f t="shared" ref="F45:F49" si="6">E45*0.0925</f>
        <v>127.1875</v>
      </c>
      <c r="G45" s="6">
        <f t="shared" ref="G45:G51" si="7">B45*(E45+F45)</f>
        <v>0</v>
      </c>
    </row>
    <row r="46" spans="1:7">
      <c r="C46" s="31" t="s">
        <v>16</v>
      </c>
      <c r="D46" s="7"/>
    </row>
    <row r="47" spans="1:7">
      <c r="B47" s="273">
        <f>B43+B45</f>
        <v>0</v>
      </c>
      <c r="C47" s="15" t="str">
        <f>LAPTOPS!G21</f>
        <v>Recycling Fee (4"-14" screen) CDW# 654809</v>
      </c>
      <c r="D47" s="284"/>
      <c r="E47" s="103">
        <f>LAPTOPS!F21</f>
        <v>4</v>
      </c>
    </row>
    <row r="48" spans="1:7">
      <c r="B48" s="21">
        <f>B41</f>
        <v>0</v>
      </c>
      <c r="C48" s="15" t="str">
        <f>LAPTOPS!C21</f>
        <v>Recycling Fee (15"-34" screen) CDW# 654810</v>
      </c>
      <c r="D48" s="260" t="s">
        <v>253</v>
      </c>
      <c r="E48" s="103">
        <f>LAPTOPS!B21</f>
        <v>5</v>
      </c>
      <c r="F48" s="6">
        <f t="shared" si="6"/>
        <v>0.46250000000000002</v>
      </c>
      <c r="G48" s="6">
        <f t="shared" si="7"/>
        <v>0</v>
      </c>
    </row>
    <row r="49" spans="1:7">
      <c r="B49" s="273">
        <f>B43+B45</f>
        <v>0</v>
      </c>
      <c r="C49" s="274" t="str">
        <f>LAPTOPS!G22</f>
        <v xml:space="preserve">Laptop Bag - Kensington LS240, upto 14.4", CONTRACT: CALSAVE TECH 530067 </v>
      </c>
      <c r="D49" s="284"/>
      <c r="E49" s="103">
        <f>LAPTOPS!F22</f>
        <v>21.5</v>
      </c>
      <c r="F49" s="6">
        <f t="shared" si="6"/>
        <v>1.98875</v>
      </c>
    </row>
    <row r="50" spans="1:7">
      <c r="B50" s="21">
        <f>+B41</f>
        <v>0</v>
      </c>
      <c r="C50" s="15" t="str">
        <f>LAPTOPS!C22</f>
        <v xml:space="preserve">Laptop Bag - Kensington LS240, upto 14.4", CONTRACT: CALSAVE TECH 530067 </v>
      </c>
      <c r="D50" s="260" t="s">
        <v>253</v>
      </c>
      <c r="E50" s="103">
        <f>LAPTOPS!B22</f>
        <v>21.5</v>
      </c>
      <c r="F50" s="6">
        <f>E50*0.0925</f>
        <v>1.98875</v>
      </c>
      <c r="G50" s="6">
        <f t="shared" si="7"/>
        <v>0</v>
      </c>
    </row>
    <row r="51" spans="1:7" s="16" customFormat="1">
      <c r="A51" s="15"/>
      <c r="B51" s="9"/>
      <c r="C51" s="31" t="s">
        <v>18</v>
      </c>
      <c r="E51" s="103"/>
      <c r="F51" s="6"/>
      <c r="G51" s="6">
        <f t="shared" si="7"/>
        <v>0</v>
      </c>
    </row>
    <row r="52" spans="1:7" ht="13.5" thickBot="1">
      <c r="B52" s="165"/>
      <c r="C52" s="258" t="s">
        <v>219</v>
      </c>
      <c r="D52" s="245"/>
    </row>
    <row r="53" spans="1:7" ht="13.5" thickBot="1">
      <c r="B53" s="5">
        <v>0</v>
      </c>
      <c r="C53" s="4" t="str">
        <f>LAPTOPS!C25</f>
        <v>Lenovo USB-C Dock G2 40AS0090US</v>
      </c>
      <c r="D53" s="284" t="s">
        <v>150</v>
      </c>
      <c r="E53" s="103">
        <f>LAPTOPS!B25</f>
        <v>173.79</v>
      </c>
      <c r="F53" s="6">
        <f t="shared" ref="F53:F65" si="8">E53*0.0925</f>
        <v>16.075575000000001</v>
      </c>
      <c r="G53" s="6">
        <f>B53*(E53+F53)</f>
        <v>0</v>
      </c>
    </row>
    <row r="54" spans="1:7" ht="13.5" thickBot="1">
      <c r="B54" s="5">
        <v>0</v>
      </c>
      <c r="C54" s="4" t="str">
        <f>LAPTOPS!C26</f>
        <v>Lenovo Wireless Keyboard and Mouse GX30N71805</v>
      </c>
      <c r="D54" s="284" t="s">
        <v>150</v>
      </c>
      <c r="E54" s="103">
        <f>LAPTOPS!B26</f>
        <v>21.9</v>
      </c>
      <c r="F54" s="6">
        <f t="shared" si="8"/>
        <v>2.0257499999999999</v>
      </c>
      <c r="G54" s="6">
        <f>B54*(E54+F54)</f>
        <v>0</v>
      </c>
    </row>
    <row r="55" spans="1:7" ht="13.5" thickBot="1">
      <c r="B55" s="5">
        <v>0</v>
      </c>
      <c r="C55" s="4" t="str">
        <f>LAPTOPS!C27</f>
        <v>Lenovo Wired Keyboard and Mouse GX30M39606</v>
      </c>
      <c r="D55" s="284" t="s">
        <v>150</v>
      </c>
      <c r="E55" s="103">
        <f>LAPTOPS!B27</f>
        <v>17.239999999999998</v>
      </c>
      <c r="F55" s="6">
        <f t="shared" si="8"/>
        <v>1.5946999999999998</v>
      </c>
      <c r="G55" s="6">
        <f>B55*(E55+F55)</f>
        <v>0</v>
      </c>
    </row>
    <row r="56" spans="1:7" ht="13.5" thickBot="1">
      <c r="B56" s="165"/>
      <c r="C56" s="259" t="s">
        <v>220</v>
      </c>
      <c r="D56" s="245"/>
      <c r="F56" s="6">
        <f t="shared" si="8"/>
        <v>0</v>
      </c>
      <c r="G56" s="6">
        <f t="shared" ref="G56:G65" si="9">B56*(E56+F56)</f>
        <v>0</v>
      </c>
    </row>
    <row r="57" spans="1:7" ht="13.5" thickBot="1">
      <c r="B57" s="5">
        <v>0</v>
      </c>
      <c r="C57" s="4" t="str">
        <f>LAPTOPS!G25</f>
        <v>Lenovo USB-C Dock G2 40AS0090US</v>
      </c>
      <c r="D57" s="284" t="s">
        <v>150</v>
      </c>
      <c r="E57" s="103">
        <f>LAPTOPS!F25</f>
        <v>173.79</v>
      </c>
      <c r="F57" s="6">
        <f t="shared" si="8"/>
        <v>16.075575000000001</v>
      </c>
      <c r="G57" s="6">
        <f t="shared" si="9"/>
        <v>0</v>
      </c>
    </row>
    <row r="58" spans="1:7" ht="13.5" thickBot="1">
      <c r="B58" s="5">
        <v>0</v>
      </c>
      <c r="C58" s="4" t="str">
        <f>LAPTOPS!G26</f>
        <v>Lenovo Wireless Keyboard and Mouse GX30N71805</v>
      </c>
      <c r="D58" s="284" t="s">
        <v>150</v>
      </c>
      <c r="E58" s="103">
        <f>LAPTOPS!F26</f>
        <v>21.9</v>
      </c>
      <c r="F58" s="6">
        <f t="shared" si="8"/>
        <v>2.0257499999999999</v>
      </c>
      <c r="G58" s="6">
        <f t="shared" si="9"/>
        <v>0</v>
      </c>
    </row>
    <row r="59" spans="1:7" ht="13.5" thickBot="1">
      <c r="B59" s="5">
        <v>0</v>
      </c>
      <c r="C59" s="4" t="str">
        <f>LAPTOPS!G27</f>
        <v>Lenovo UltraSlim External USB DVD Burner 4XA0E97775</v>
      </c>
      <c r="D59" s="284" t="s">
        <v>150</v>
      </c>
      <c r="E59" s="103">
        <f>LAPTOPS!F27</f>
        <v>64</v>
      </c>
      <c r="F59" s="6">
        <f t="shared" si="8"/>
        <v>5.92</v>
      </c>
      <c r="G59" s="6">
        <f t="shared" si="9"/>
        <v>0</v>
      </c>
    </row>
    <row r="60" spans="1:7" ht="13.5" thickBot="1">
      <c r="B60" s="5">
        <v>0</v>
      </c>
      <c r="C60" s="4" t="str">
        <f>LAPTOPS!G28</f>
        <v>Lenovo 65W Standard AC Adapter (USB Type-C) 4X20M26268</v>
      </c>
      <c r="D60" s="284" t="s">
        <v>150</v>
      </c>
      <c r="E60" s="103">
        <f>LAPTOPS!F28</f>
        <v>44</v>
      </c>
      <c r="F60" s="6">
        <f t="shared" si="8"/>
        <v>4.07</v>
      </c>
      <c r="G60" s="6">
        <f t="shared" si="9"/>
        <v>0</v>
      </c>
    </row>
    <row r="61" spans="1:7" ht="13.5" thickBot="1">
      <c r="B61" s="165"/>
      <c r="C61" s="259" t="s">
        <v>221</v>
      </c>
      <c r="D61" s="247"/>
    </row>
    <row r="62" spans="1:7" ht="13.5" thickBot="1">
      <c r="B62" s="5">
        <v>0</v>
      </c>
      <c r="C62" s="4" t="str">
        <f>LAPTOPS!C53</f>
        <v>Lenovo USB-C Dock G2 40AS0090US</v>
      </c>
      <c r="D62" s="284" t="s">
        <v>150</v>
      </c>
      <c r="E62" s="103">
        <f>LAPTOPS!B53</f>
        <v>173.79</v>
      </c>
      <c r="F62" s="6">
        <f t="shared" si="8"/>
        <v>16.075575000000001</v>
      </c>
      <c r="G62" s="6">
        <f t="shared" si="9"/>
        <v>0</v>
      </c>
    </row>
    <row r="63" spans="1:7" ht="13.5" thickBot="1">
      <c r="B63" s="5">
        <v>0</v>
      </c>
      <c r="C63" s="4" t="str">
        <f>LAPTOPS!C54</f>
        <v>Lenovo Thunderbolt 3 Dock G2 40AN0135US</v>
      </c>
      <c r="D63" s="284" t="s">
        <v>150</v>
      </c>
      <c r="E63" s="103">
        <f>LAPTOPS!B54</f>
        <v>252.79</v>
      </c>
      <c r="F63" s="6">
        <f t="shared" si="8"/>
        <v>23.383074999999998</v>
      </c>
      <c r="G63" s="6">
        <f t="shared" si="9"/>
        <v>0</v>
      </c>
    </row>
    <row r="64" spans="1:7" ht="13.5" thickBot="1">
      <c r="B64" s="5">
        <v>0</v>
      </c>
      <c r="C64" s="4" t="str">
        <f>LAPTOPS!C55</f>
        <v>Lenovo Wireless Keyboard and Mouse GX30N71805</v>
      </c>
      <c r="D64" s="284" t="s">
        <v>150</v>
      </c>
      <c r="E64" s="103">
        <f>LAPTOPS!B55</f>
        <v>21.9</v>
      </c>
      <c r="F64" s="6">
        <f t="shared" si="8"/>
        <v>2.0257499999999999</v>
      </c>
      <c r="G64" s="6">
        <f t="shared" si="9"/>
        <v>0</v>
      </c>
    </row>
    <row r="65" spans="2:7" ht="13.5" thickBot="1">
      <c r="B65" s="5">
        <v>0</v>
      </c>
      <c r="C65" s="4" t="str">
        <f>LAPTOPS!C56</f>
        <v>Lenovo UltraSlim External USB DVD Burner 4XA0E97775</v>
      </c>
      <c r="D65" s="284" t="s">
        <v>150</v>
      </c>
      <c r="E65" s="103">
        <f>LAPTOPS!B56</f>
        <v>64</v>
      </c>
      <c r="F65" s="6">
        <f t="shared" si="8"/>
        <v>5.92</v>
      </c>
      <c r="G65" s="32">
        <f t="shared" si="9"/>
        <v>0</v>
      </c>
    </row>
    <row r="66" spans="2:7">
      <c r="B66" s="165"/>
      <c r="D66" s="295" t="s">
        <v>255</v>
      </c>
      <c r="E66" s="295"/>
      <c r="F66" s="295"/>
      <c r="G66" s="6">
        <f>SUM(G41:G65)</f>
        <v>0</v>
      </c>
    </row>
    <row r="67" spans="2:7">
      <c r="B67" s="225"/>
      <c r="C67" s="226" t="s">
        <v>222</v>
      </c>
      <c r="D67" s="227"/>
      <c r="E67" s="228" t="s">
        <v>1</v>
      </c>
      <c r="F67" s="229" t="s">
        <v>0</v>
      </c>
      <c r="G67" s="229" t="s">
        <v>3</v>
      </c>
    </row>
    <row r="68" spans="2:7" ht="13.5" thickBot="1">
      <c r="B68" s="185" t="s">
        <v>8</v>
      </c>
      <c r="C68" s="232"/>
      <c r="D68" s="233"/>
      <c r="E68" s="234"/>
      <c r="F68" s="235"/>
      <c r="G68" s="235"/>
    </row>
    <row r="69" spans="2:7" ht="13.5" thickBot="1">
      <c r="B69" s="5">
        <v>0</v>
      </c>
      <c r="C69" s="4" t="str">
        <f>'SURFACE PRO'!C4</f>
        <v>Microsoft Surface Pro 7 i5 1035G4
Product Description - Microsoft Surface Pro 7 - 12.3" - Core i5 1035G4 - 16 GB RAM - 256 GB SSD
Product Type - Tablet - no keyboard
Operating System - Win 10 Pro
Processor - Intel Core i5 (10th Gen) 1035G4 / 1.1 GHz (3.7 GHz) / 6 MB Cache
Memory - 16 GB LPDDR4X
Storage - 256 GB SSD
Display - 12.3" touchscreen 2736 x 1824
Graphics - Intel Iris Plus Graphics
Integrated Webcam - Yes
Networking Bluetooth - 5.0, 802.11a/b/g/n/ac/ax
Battery - Up to 10.5 hours
Features - Accelerometer, ambient light sensor, magnetometer, gyro sensor
Dockable - Yes
Security - Trusted Platform Module (TPM 2.0) Security Chip
Color - Platinum
Dimensions (WxDxH) - 11.5 in x 7.9 in x 0.3 in
Weight - 27.33 oz
Manufacturer Warranty - Limited warranty - 1 yearCONTRACT: NCPA #01-65 Synnex National Cooperative Purchasing Alliance</v>
      </c>
      <c r="D69" s="223"/>
      <c r="E69" s="103">
        <f>'SURFACE PRO'!B4</f>
        <v>1319.75</v>
      </c>
      <c r="F69" s="6">
        <f t="shared" ref="F69:F80" si="10">E69*0.0925</f>
        <v>122.076875</v>
      </c>
      <c r="G69" s="264">
        <f>B69*(E69+F69)</f>
        <v>0</v>
      </c>
    </row>
    <row r="70" spans="2:7" ht="13.5" thickBot="1">
      <c r="B70" s="5">
        <v>0</v>
      </c>
      <c r="C70" s="4" t="str">
        <f>'SURFACE PRO'!G4</f>
        <v>Microsoft Surface Pro 7 i7 1065G7
Product Description - Microsoft Surface Pro 7 - 12.3" - Core i7 1065G7 - 16 GB RAM - 512 GB SSD
Product Type - Tablet - no keyboard
Operating System - Win 10 Pro
Processor - Intel Core i7 (10th Gen) 1065G7 / 1.3 GHz (3.9 GHz) / 8 MB Cache
Memory - 16 GB LPDDR4X
Storage - 512 GB SSD
Display - 12.3" touchscreen 2736 x 1824
Graphics - Intel Iris Plus Graphics
Integrated Webcam - Yes
Networking Bluetooth - 5.0, 802.11a/b/g/n/ac/ax
Battery - Up to 10.5 hours
Features - Accelerometer, ambient light sensor, magnetometer, gyro sensor
Dockable - Yes
Security - Trusted Platform Module (TPM 2.0) Security Chip
Color - Platinum
Dimensions (WxDxH) - 11.5 in x 7.9 in x 0.3 in
Weight - 27.86 oz
Manufacturer Warranty - Limited warranty - 1 year
CONTRACT: NCPA #01-65 Synnex National Cooperative Purchasing Alliance</v>
      </c>
      <c r="D70" s="223"/>
      <c r="E70" s="103">
        <f>'SURFACE PRO'!F4</f>
        <v>1731.42</v>
      </c>
      <c r="F70" s="6">
        <f t="shared" si="10"/>
        <v>160.15635</v>
      </c>
      <c r="G70" s="6">
        <f t="shared" ref="G70:G74" si="11">B70*(E70+F70)</f>
        <v>0</v>
      </c>
    </row>
    <row r="71" spans="2:7" ht="13.5" thickBot="1">
      <c r="B71" s="165"/>
      <c r="C71" s="230" t="s">
        <v>116</v>
      </c>
      <c r="D71" s="223"/>
      <c r="G71" s="6">
        <f t="shared" si="11"/>
        <v>0</v>
      </c>
    </row>
    <row r="72" spans="2:7" ht="13.5" thickBot="1">
      <c r="B72" s="236">
        <f>B69+B70</f>
        <v>0</v>
      </c>
      <c r="C72" s="4" t="str">
        <f>'SURFACE PRO'!C5</f>
        <v>Microsoft Comm EHS 3 YEAR WARRANTY, 1 license USD Surface Pro3 A9W-00001, CONTRACT: NCPA #01-65 Synnex National Cooperative Purchasing Alliance (1 manf, 2 additional years)</v>
      </c>
      <c r="D72" s="260" t="s">
        <v>253</v>
      </c>
      <c r="E72" s="103">
        <f>'SURFACE PRO'!B5</f>
        <v>85</v>
      </c>
      <c r="F72" s="6">
        <f t="shared" si="10"/>
        <v>7.8624999999999998</v>
      </c>
      <c r="G72" s="6">
        <f t="shared" si="11"/>
        <v>0</v>
      </c>
    </row>
    <row r="73" spans="2:7" ht="13.5" thickBot="1">
      <c r="B73" s="236">
        <f>B69+B70</f>
        <v>0</v>
      </c>
      <c r="C73" s="4" t="str">
        <f>'SURFACE PRO'!C6</f>
        <v>Ewaste</v>
      </c>
      <c r="D73" s="247"/>
      <c r="E73" s="103">
        <f>'SURFACE PRO'!B6</f>
        <v>4</v>
      </c>
      <c r="F73" s="6">
        <f t="shared" si="10"/>
        <v>0.37</v>
      </c>
      <c r="G73" s="6">
        <f t="shared" si="11"/>
        <v>0</v>
      </c>
    </row>
    <row r="74" spans="2:7" ht="13.5" thickBot="1">
      <c r="B74"/>
      <c r="C74" s="238" t="s">
        <v>18</v>
      </c>
      <c r="D74" s="223"/>
      <c r="F74" s="6">
        <f t="shared" si="10"/>
        <v>0</v>
      </c>
      <c r="G74" s="6">
        <f t="shared" si="11"/>
        <v>0</v>
      </c>
    </row>
    <row r="75" spans="2:7" ht="13.5" thickBot="1">
      <c r="B75" s="5">
        <v>0</v>
      </c>
      <c r="C75" s="4" t="str">
        <f>'SURFACE PRO'!C7</f>
        <v>Microsoft Surface dock Commer SC PF3-00005, CONTRACT: NCPA #01-65 Synnex National Cooperative Purchasing Alliance</v>
      </c>
      <c r="D75" s="284" t="s">
        <v>150</v>
      </c>
      <c r="E75" s="231">
        <f>'SURFACE PRO'!B7</f>
        <v>150</v>
      </c>
      <c r="F75" s="6">
        <f t="shared" si="10"/>
        <v>13.875</v>
      </c>
      <c r="G75" s="6">
        <f t="shared" ref="G75:G80" si="12">B75*(E75+F75)</f>
        <v>0</v>
      </c>
    </row>
    <row r="76" spans="2:7" ht="13.5" thickBot="1">
      <c r="B76" s="5">
        <v>0</v>
      </c>
      <c r="C76" s="4" t="str">
        <f>'SURFACE PRO'!C8</f>
        <v>Microsoft Spro Type Cover Comm M1725 SC, CONTRACT: NCPA #01-65 Synnex National Cooperative Purchasing Alliance</v>
      </c>
      <c r="D76" s="284" t="s">
        <v>150</v>
      </c>
      <c r="E76" s="103">
        <f>'SURFACE PRO'!B8</f>
        <v>97</v>
      </c>
      <c r="F76" s="6">
        <f t="shared" si="10"/>
        <v>8.9725000000000001</v>
      </c>
      <c r="G76" s="6">
        <f t="shared" si="12"/>
        <v>0</v>
      </c>
    </row>
    <row r="77" spans="2:7" ht="13.5" thickBot="1">
      <c r="B77" s="5">
        <v>0</v>
      </c>
      <c r="C77" s="4" t="str">
        <f>'SURFACE PRO'!C9</f>
        <v>Microsoft Surface Pen Comm M1776 SC English, CONTRACT: NCPA #01-65 Synnex National Cooperative Purchasing Alliance</v>
      </c>
      <c r="D77" s="284" t="s">
        <v>150</v>
      </c>
      <c r="E77" s="103">
        <f>'SURFACE PRO'!B9</f>
        <v>78</v>
      </c>
      <c r="F77" s="6">
        <f t="shared" si="10"/>
        <v>7.2149999999999999</v>
      </c>
      <c r="G77" s="6">
        <f t="shared" si="12"/>
        <v>0</v>
      </c>
    </row>
    <row r="78" spans="2:7" ht="13.5" thickBot="1">
      <c r="B78" s="237">
        <v>0</v>
      </c>
      <c r="C78" s="4" t="str">
        <f>'SURFACE PRO'!C10</f>
        <v>Microsoft Mini DisplayPort-VGA Commer SC EJQ-00001, CONTRACT: NCPA #01-65 Synnex National Cooperative Purchasing Alliance</v>
      </c>
      <c r="D78" s="284" t="s">
        <v>150</v>
      </c>
      <c r="E78" s="103">
        <f>'SURFACE PRO'!B10</f>
        <v>30</v>
      </c>
      <c r="F78" s="6">
        <f t="shared" si="10"/>
        <v>2.7749999999999999</v>
      </c>
      <c r="G78" s="6">
        <f t="shared" si="12"/>
        <v>0</v>
      </c>
    </row>
    <row r="79" spans="2:7" ht="13.5" thickBot="1">
      <c r="B79" s="5">
        <v>0</v>
      </c>
      <c r="C79" s="4" t="str">
        <f>'SURFACE PRO'!C11</f>
        <v>Microsoft Mini DisplayPort-HDMI Commer SC, CONTRACT: NCPA #01-65 Synnex National Cooperative Purchasing Alliance</v>
      </c>
      <c r="D79" s="284" t="s">
        <v>150</v>
      </c>
      <c r="E79" s="103">
        <f>'SURFACE PRO'!B11</f>
        <v>30</v>
      </c>
      <c r="F79" s="6">
        <f t="shared" si="10"/>
        <v>2.7749999999999999</v>
      </c>
      <c r="G79" s="6">
        <f t="shared" si="12"/>
        <v>0</v>
      </c>
    </row>
    <row r="80" spans="2:7" ht="13.5" thickBot="1">
      <c r="B80" s="5">
        <v>0</v>
      </c>
      <c r="C80" s="4" t="str">
        <f>'SURFACE PRO'!C12</f>
        <v>Kensington case, Blackbelt 2nd degree rugged case, brown, fits Pro 4,5,6, #K97950WW, CONTRACT: NCPA #01-65 Synnex National Cooperative Purchasing Alliance</v>
      </c>
      <c r="D80" s="284" t="s">
        <v>150</v>
      </c>
      <c r="E80" s="103">
        <f>'SURFACE PRO'!B12</f>
        <v>46.64</v>
      </c>
      <c r="F80" s="6">
        <f t="shared" si="10"/>
        <v>4.3141999999999996</v>
      </c>
      <c r="G80" s="32">
        <f t="shared" si="12"/>
        <v>0</v>
      </c>
    </row>
    <row r="81" spans="1:7">
      <c r="D81" s="37"/>
      <c r="E81" s="35"/>
      <c r="F81" s="35" t="s">
        <v>127</v>
      </c>
      <c r="G81" s="34">
        <f>SUM(G69:G80)</f>
        <v>0</v>
      </c>
    </row>
    <row r="82" spans="1:7" ht="13.5" thickBot="1">
      <c r="B82" s="190"/>
      <c r="C82" s="186" t="s">
        <v>93</v>
      </c>
      <c r="D82" s="187"/>
      <c r="E82" s="188" t="s">
        <v>1</v>
      </c>
      <c r="F82" s="189" t="s">
        <v>0</v>
      </c>
      <c r="G82" s="189" t="s">
        <v>3</v>
      </c>
    </row>
    <row r="83" spans="1:7" ht="13.5" thickBot="1">
      <c r="B83" s="19" t="s">
        <v>8</v>
      </c>
      <c r="C83" s="31" t="s">
        <v>11</v>
      </c>
      <c r="D83" s="7"/>
    </row>
    <row r="84" spans="1:7" s="115" customFormat="1" ht="26.25" thickBot="1">
      <c r="A84" s="113"/>
      <c r="B84" s="5">
        <v>0</v>
      </c>
      <c r="C84" s="114" t="str">
        <f>APPLE!C5</f>
        <v>BNDL iMac 21.5" 4K/3.0GHz 6-core 8th-gen Intel Core i5/8GB/256GB SSD/Radeon Pro 560X with 3-year AppleCare+ for Schools BR3H2LL/A</v>
      </c>
      <c r="E84" s="116">
        <f>APPLE!B5</f>
        <v>1518</v>
      </c>
      <c r="F84" s="117">
        <f>E84*0.0925</f>
        <v>140.41499999999999</v>
      </c>
      <c r="G84" s="117">
        <f>B84*(E84+F84)</f>
        <v>0</v>
      </c>
    </row>
    <row r="85" spans="1:7" s="123" customFormat="1" ht="7.5" customHeight="1" thickBot="1">
      <c r="A85" s="118"/>
      <c r="B85" s="51"/>
      <c r="C85" s="119"/>
      <c r="D85" s="120"/>
      <c r="E85" s="121"/>
      <c r="F85" s="122"/>
      <c r="G85" s="122"/>
    </row>
    <row r="86" spans="1:7" s="115" customFormat="1" ht="26.25" thickBot="1">
      <c r="A86" s="113"/>
      <c r="B86" s="5">
        <v>0</v>
      </c>
      <c r="C86" s="114" t="str">
        <f>APPLE!C12</f>
        <v>A BNDL iMac 21.5" 4K/3.6GHz quad-core 8th-gen Intel Core i3/8GB/256GB SSD/Radeon Pro 555X with 3-year AppleCare+ for Schools BR3GLL/A</v>
      </c>
      <c r="E86" s="116">
        <f>APPLE!B12</f>
        <v>1368</v>
      </c>
      <c r="F86" s="117">
        <f>E86*0.0925</f>
        <v>126.53999999999999</v>
      </c>
      <c r="G86" s="117">
        <f>B86*(E86+F86)</f>
        <v>0</v>
      </c>
    </row>
    <row r="87" spans="1:7" s="123" customFormat="1" ht="7.5" customHeight="1">
      <c r="A87" s="118"/>
      <c r="B87" s="51"/>
      <c r="C87" s="119"/>
      <c r="D87" s="120"/>
      <c r="E87" s="121"/>
      <c r="F87" s="122"/>
      <c r="G87" s="122"/>
    </row>
    <row r="88" spans="1:7">
      <c r="C88" s="31" t="s">
        <v>58</v>
      </c>
      <c r="D88" s="7"/>
    </row>
    <row r="89" spans="1:7" ht="13.5" thickBot="1">
      <c r="B89" s="22">
        <f>B84+B86</f>
        <v>0</v>
      </c>
      <c r="C89" s="15" t="str">
        <f>APPLE!C6</f>
        <v xml:space="preserve">E-Waste Recycling Fee </v>
      </c>
      <c r="D89" s="260" t="s">
        <v>253</v>
      </c>
      <c r="E89" s="103">
        <f>APPLE!B6</f>
        <v>6</v>
      </c>
      <c r="G89" s="290">
        <f>B89*(E89+F89)</f>
        <v>0</v>
      </c>
    </row>
    <row r="90" spans="1:7" ht="13.5" thickTop="1">
      <c r="B90" s="296" t="s">
        <v>22</v>
      </c>
      <c r="C90" s="296"/>
      <c r="D90" s="38"/>
      <c r="E90" s="35"/>
      <c r="F90" s="35" t="s">
        <v>256</v>
      </c>
      <c r="G90" s="34">
        <f>SUM(G84:G89)</f>
        <v>0</v>
      </c>
    </row>
    <row r="91" spans="1:7" ht="13.5" thickBot="1">
      <c r="B91" s="190"/>
      <c r="C91" s="186" t="s">
        <v>60</v>
      </c>
      <c r="D91" s="187"/>
      <c r="E91" s="188" t="s">
        <v>1</v>
      </c>
      <c r="F91" s="189" t="s">
        <v>0</v>
      </c>
      <c r="G91" s="189" t="s">
        <v>3</v>
      </c>
    </row>
    <row r="92" spans="1:7" s="115" customFormat="1" ht="28.5" customHeight="1" thickBot="1">
      <c r="A92" s="113"/>
      <c r="B92" s="5">
        <v>0</v>
      </c>
      <c r="C92" s="124" t="str">
        <f>APPLE!G5</f>
        <v>BNDL 13-inch MacBook Pro - 2.0GHz QC 10th-generation Intel Core i5/16GB/512GB SSD - Silver with 3-yr AppleCare+ for Schools BPKF2LL/A</v>
      </c>
      <c r="E92" s="116">
        <f>APPLE!F5</f>
        <v>1898</v>
      </c>
      <c r="F92" s="117">
        <f>E92*0.0925</f>
        <v>175.565</v>
      </c>
      <c r="G92" s="117">
        <f>B92*(E92+F92)</f>
        <v>0</v>
      </c>
    </row>
    <row r="93" spans="1:7" s="123" customFormat="1" ht="7.5" customHeight="1" thickBot="1">
      <c r="A93" s="118"/>
      <c r="B93" s="51"/>
      <c r="C93" s="119"/>
      <c r="D93" s="120"/>
      <c r="E93" s="121"/>
      <c r="F93" s="122"/>
      <c r="G93" s="122"/>
    </row>
    <row r="94" spans="1:7" s="115" customFormat="1" ht="26.25" thickBot="1">
      <c r="A94" s="113"/>
      <c r="B94" s="5">
        <v>0</v>
      </c>
      <c r="C94" s="114" t="str">
        <f>APPLE!G12</f>
        <v>BNDL 16-inch MacBook Pro - 2.6GHz 6C 9th-generation Intel Core i7/16GB/RP-5300M/512GB SSD - Silver w/ 3-yr AppleCare+ for Schools BPR82LL/A</v>
      </c>
      <c r="E94" s="116">
        <f>APPLE!F12</f>
        <v>2458</v>
      </c>
      <c r="F94" s="117">
        <f>E94*0.0925</f>
        <v>227.36500000000001</v>
      </c>
      <c r="G94" s="117">
        <f>B94*(E94+F94)</f>
        <v>0</v>
      </c>
    </row>
    <row r="95" spans="1:7" s="123" customFormat="1" ht="7.5" customHeight="1" thickBot="1">
      <c r="A95" s="118"/>
      <c r="B95" s="51"/>
      <c r="C95" s="119"/>
      <c r="D95" s="120"/>
      <c r="E95" s="121"/>
      <c r="F95" s="122"/>
      <c r="G95" s="122"/>
    </row>
    <row r="96" spans="1:7" s="115" customFormat="1" ht="13.5" thickBot="1">
      <c r="A96" s="113"/>
      <c r="B96" s="5">
        <v>0</v>
      </c>
      <c r="C96" s="117" t="str">
        <f>APPLE!G19</f>
        <v>13-inch MacBook Air 1.1GHz quad-core 10th-generation Intel Core i5, 8GB, 512GB SSD - Silver with 3YR AppleCare+ for Schools BPHV2LL/A</v>
      </c>
      <c r="E96" s="116">
        <f>APPLE!F19</f>
        <v>1382</v>
      </c>
      <c r="F96" s="6">
        <f>E96*0.0925</f>
        <v>127.83499999999999</v>
      </c>
      <c r="G96" s="117">
        <f>B96*(E96+F96)</f>
        <v>0</v>
      </c>
    </row>
    <row r="97" spans="1:7">
      <c r="C97" s="31" t="s">
        <v>58</v>
      </c>
      <c r="D97" s="7"/>
      <c r="G97" s="117"/>
    </row>
    <row r="98" spans="1:7">
      <c r="B98" s="22">
        <f>B92+B96</f>
        <v>0</v>
      </c>
      <c r="C98" s="8" t="str">
        <f>APPLE!G7</f>
        <v xml:space="preserve">Laptop Bag - Kensington LS240, upto 14.4", CONTRACT: CALSAVE TECH 530067 </v>
      </c>
      <c r="D98" s="7"/>
      <c r="E98" s="103">
        <f>APPLE!F7</f>
        <v>21.5</v>
      </c>
      <c r="F98" s="6">
        <f t="shared" ref="F98" si="13">E98*0.0925</f>
        <v>1.98875</v>
      </c>
      <c r="G98" s="117">
        <f t="shared" ref="G98" si="14">B98*(E98+F98)</f>
        <v>0</v>
      </c>
    </row>
    <row r="99" spans="1:7">
      <c r="B99" s="22">
        <f>B94</f>
        <v>0</v>
      </c>
      <c r="C99" s="15" t="str">
        <f>APPLE!G14</f>
        <v>Laptop Bag 3201208 "Case Logic" fits upto 18", CalSave Tech 5002366 (VENDOR: CDW)</v>
      </c>
      <c r="D99" s="260" t="s">
        <v>253</v>
      </c>
      <c r="E99" s="103">
        <f>APPLE!F14</f>
        <v>38.08</v>
      </c>
      <c r="F99" s="6">
        <f>E99*0.0925</f>
        <v>3.5223999999999998</v>
      </c>
      <c r="G99" s="6">
        <f>(F99+E99)*(B94+B92)</f>
        <v>0</v>
      </c>
    </row>
    <row r="100" spans="1:7">
      <c r="B100" s="22">
        <f>B86+B84+B92+B94+B96</f>
        <v>0</v>
      </c>
      <c r="C100" s="15" t="s">
        <v>2</v>
      </c>
      <c r="D100" s="260" t="s">
        <v>253</v>
      </c>
      <c r="E100" s="103">
        <f>APPLE!F13</f>
        <v>6</v>
      </c>
      <c r="F100" s="6">
        <f>E100*0.0925</f>
        <v>0.55499999999999994</v>
      </c>
      <c r="G100" s="6">
        <f>(B94+B92+B84+B86)*E100</f>
        <v>0</v>
      </c>
    </row>
    <row r="101" spans="1:7" s="16" customFormat="1">
      <c r="A101" s="15"/>
      <c r="B101" s="9"/>
      <c r="C101" s="31" t="s">
        <v>18</v>
      </c>
      <c r="E101" s="103"/>
      <c r="F101" s="6"/>
      <c r="G101" s="6"/>
    </row>
    <row r="102" spans="1:7" ht="13.5" thickBot="1">
      <c r="B102" s="150">
        <v>0</v>
      </c>
      <c r="C102" s="4" t="str">
        <f>APPLE!G10</f>
        <v>USB-C Digital AV Multiport Adapter MUF82AM/A</v>
      </c>
      <c r="D102" s="284" t="s">
        <v>150</v>
      </c>
      <c r="E102" s="103">
        <f>APPLE!F10</f>
        <v>69</v>
      </c>
      <c r="F102" s="6">
        <f>E102*0.0925</f>
        <v>6.3825000000000003</v>
      </c>
      <c r="G102" s="32">
        <f>B102*(E102+F102)</f>
        <v>0</v>
      </c>
    </row>
    <row r="103" spans="1:7">
      <c r="B103" s="296" t="s">
        <v>22</v>
      </c>
      <c r="C103" s="296"/>
      <c r="D103" s="38"/>
      <c r="E103" s="35"/>
      <c r="F103" s="35" t="s">
        <v>257</v>
      </c>
      <c r="G103" s="34">
        <f>SUM(G92:G101)</f>
        <v>0</v>
      </c>
    </row>
    <row r="104" spans="1:7" ht="13.5" thickBot="1">
      <c r="B104" s="190"/>
      <c r="C104" s="186" t="s">
        <v>30</v>
      </c>
      <c r="D104" s="187"/>
      <c r="E104" s="188" t="s">
        <v>1</v>
      </c>
      <c r="F104" s="189" t="s">
        <v>0</v>
      </c>
      <c r="G104" s="189" t="s">
        <v>3</v>
      </c>
    </row>
    <row r="105" spans="1:7" ht="13.5" thickBot="1">
      <c r="B105" s="19" t="s">
        <v>8</v>
      </c>
      <c r="C105" s="31" t="s">
        <v>11</v>
      </c>
      <c r="D105" s="31"/>
    </row>
    <row r="106" spans="1:7" ht="13.5" thickBot="1">
      <c r="B106" s="5">
        <v>0</v>
      </c>
      <c r="C106" s="15" t="str">
        <f>APPLE!C18</f>
        <v>STANDARD: iPad 10.2 inch, Wi-Fi 32GB, 7th generation Space Gray, (no apple care) PW742LL/A PERSONALIZED-  First Line: Pajaro Valley, Second Line: Unified School District</v>
      </c>
      <c r="D106" s="7" t="s">
        <v>7</v>
      </c>
      <c r="E106" s="103">
        <f>APPLE!B18</f>
        <v>299</v>
      </c>
      <c r="F106" s="6">
        <f>E106*0.0925</f>
        <v>27.657499999999999</v>
      </c>
      <c r="G106" s="6">
        <f>B106*(E106+F106)</f>
        <v>0</v>
      </c>
    </row>
    <row r="107" spans="1:7" ht="13.5" thickBot="1">
      <c r="C107" s="50"/>
      <c r="D107" s="7"/>
    </row>
    <row r="108" spans="1:7" ht="13.5" thickBot="1">
      <c r="B108" s="5">
        <v>0</v>
      </c>
      <c r="C108" s="15" t="str">
        <f>APPLE!C20</f>
        <v>STANDARD 10-Pack: iPad, 10.2 inch, Wi-Fi 32GB, 7th Generation Space Gray, (no apple care) PW7L2LL/A PERSONALIZED-  First Line: Pajaro Valley, Second Line: Unified School District</v>
      </c>
      <c r="D108" s="7" t="s">
        <v>7</v>
      </c>
      <c r="E108" s="103">
        <f>APPLE!B20</f>
        <v>2940</v>
      </c>
      <c r="F108" s="6">
        <f>E108*0.0925</f>
        <v>271.95</v>
      </c>
      <c r="G108" s="6">
        <f>B108*(E108+F108)</f>
        <v>0</v>
      </c>
    </row>
    <row r="109" spans="1:7" ht="11.25" customHeight="1" thickBot="1">
      <c r="C109" s="297" t="s">
        <v>20</v>
      </c>
      <c r="D109" s="297"/>
    </row>
    <row r="110" spans="1:7" ht="13.5" thickBot="1">
      <c r="B110" s="5">
        <v>0</v>
      </c>
      <c r="C110" s="15" t="str">
        <f>APPLE!C22</f>
        <v>W/Cell: iPad, 10.2 inch,  Wi-Fi + Cellular (with Apple eSIM) 32GB Space Gray (no apple care) PW6W2LL/A PERSONALIZED-  First Line: Pajaro Valley, Second Line: Unified School District</v>
      </c>
      <c r="D110" s="7" t="s">
        <v>7</v>
      </c>
      <c r="E110" s="103">
        <f>APPLE!B22</f>
        <v>429</v>
      </c>
      <c r="F110" s="6">
        <f>E110*0.0925</f>
        <v>39.682499999999997</v>
      </c>
      <c r="G110" s="6">
        <f>B110*(E110+F110)</f>
        <v>0</v>
      </c>
    </row>
    <row r="111" spans="1:7">
      <c r="C111" s="15"/>
      <c r="D111" s="29"/>
    </row>
    <row r="112" spans="1:7">
      <c r="B112" s="22">
        <f>B106+B110+B108*10</f>
        <v>0</v>
      </c>
      <c r="C112" s="15" t="str">
        <f>APPLE!C24</f>
        <v xml:space="preserve">E-Waste Recycling Fee </v>
      </c>
      <c r="D112" s="260" t="s">
        <v>253</v>
      </c>
      <c r="E112" s="103">
        <f>APPLE!B24</f>
        <v>5</v>
      </c>
      <c r="G112" s="6">
        <f>B112*E112</f>
        <v>0</v>
      </c>
    </row>
    <row r="113" spans="1:7">
      <c r="B113" s="22">
        <v>0</v>
      </c>
      <c r="C113" s="212" t="str">
        <f>APPLE!C25</f>
        <v>Griffin Survivor all terrain case for 10.2" ipad, black GIPD-016-BLK, Contract SOURCEWELL 081419-CDW tech catalog  CDW# 5769399</v>
      </c>
      <c r="D113" s="289" t="s">
        <v>254</v>
      </c>
      <c r="E113" s="103">
        <f>APPLE!B25</f>
        <v>43.35</v>
      </c>
      <c r="F113" s="6">
        <f>E113*0.0925</f>
        <v>4.0098750000000001</v>
      </c>
      <c r="G113" s="6">
        <f>B113*(E113+F113)</f>
        <v>0</v>
      </c>
    </row>
    <row r="114" spans="1:7" s="16" customFormat="1" ht="13.5" thickBot="1">
      <c r="A114" s="15"/>
      <c r="B114" s="9"/>
      <c r="C114" s="31" t="s">
        <v>18</v>
      </c>
      <c r="D114" s="36"/>
      <c r="E114" s="103"/>
      <c r="F114" s="6"/>
      <c r="G114" s="6"/>
    </row>
    <row r="115" spans="1:7" ht="13.5" thickBot="1">
      <c r="B115" s="5">
        <v>0</v>
      </c>
      <c r="C115" s="15" t="str">
        <f>APPLE!C26</f>
        <v>3 year iPad Apple Protection Plan for iPad  S7743LL/A</v>
      </c>
      <c r="D115" s="203" t="s">
        <v>95</v>
      </c>
      <c r="E115" s="103">
        <f>APPLE!B26</f>
        <v>79</v>
      </c>
      <c r="F115" s="6">
        <f>E115*0.0925</f>
        <v>7.3075000000000001</v>
      </c>
      <c r="G115" s="6">
        <f>B115*(E115+F115)</f>
        <v>0</v>
      </c>
    </row>
    <row r="116" spans="1:7" ht="13.5" thickBot="1">
      <c r="B116" s="5">
        <v>0</v>
      </c>
      <c r="C116" s="15" t="str">
        <f>APPLE!C27</f>
        <v>Lightning to VGA Adapter MD825AM/A</v>
      </c>
      <c r="D116" s="284" t="s">
        <v>150</v>
      </c>
      <c r="E116" s="103">
        <f>APPLE!B27</f>
        <v>49</v>
      </c>
      <c r="F116" s="6">
        <f>E116*0.0925</f>
        <v>4.5324999999999998</v>
      </c>
      <c r="G116" s="6">
        <f>B116*(E116+F116)</f>
        <v>0</v>
      </c>
    </row>
    <row r="117" spans="1:7" ht="13.5" thickBot="1">
      <c r="B117" s="5">
        <v>0</v>
      </c>
      <c r="C117" s="4" t="str">
        <f>APPLE!C28</f>
        <v>iTune Volume Voucher Cards (PO must list Part#/Qnty/Desc/VPP Acct Name to load to)</v>
      </c>
      <c r="D117" s="284" t="s">
        <v>150</v>
      </c>
      <c r="E117" s="103">
        <f>APPLE!B28</f>
        <v>100</v>
      </c>
      <c r="F117" s="6">
        <f>E117*0.0925</f>
        <v>9.25</v>
      </c>
      <c r="G117" s="32">
        <f>B117*(E117+F117)</f>
        <v>0</v>
      </c>
    </row>
    <row r="118" spans="1:7">
      <c r="B118" s="296" t="s">
        <v>22</v>
      </c>
      <c r="C118" s="296"/>
      <c r="D118" s="15"/>
      <c r="E118" s="35"/>
      <c r="F118" s="35" t="s">
        <v>17</v>
      </c>
      <c r="G118" s="34">
        <f>SUM(G106:G117)</f>
        <v>0</v>
      </c>
    </row>
    <row r="119" spans="1:7" s="13" customFormat="1" ht="13.5" thickBot="1">
      <c r="A119" s="18"/>
      <c r="B119" s="186"/>
      <c r="C119" s="191" t="s">
        <v>90</v>
      </c>
      <c r="D119" s="188"/>
      <c r="E119" s="189" t="s">
        <v>1</v>
      </c>
      <c r="F119" s="189" t="s">
        <v>0</v>
      </c>
      <c r="G119" s="291" t="s">
        <v>3</v>
      </c>
    </row>
    <row r="120" spans="1:7" s="13" customFormat="1" ht="15.75" thickBot="1">
      <c r="A120" s="185"/>
      <c r="B120" s="5">
        <v>0</v>
      </c>
      <c r="C120" s="183" t="s">
        <v>88</v>
      </c>
      <c r="D120" s="284" t="s">
        <v>150</v>
      </c>
      <c r="E120" s="103">
        <f>APPLE!B30</f>
        <v>69</v>
      </c>
      <c r="F120" s="6">
        <f>E120*0.0925</f>
        <v>6.3825000000000003</v>
      </c>
      <c r="G120" s="6">
        <f>B120*(E120+F120)</f>
        <v>0</v>
      </c>
    </row>
    <row r="121" spans="1:7" s="13" customFormat="1" ht="15.75" thickBot="1">
      <c r="A121" s="185"/>
      <c r="B121" s="5">
        <v>0</v>
      </c>
      <c r="C121" s="183" t="s">
        <v>89</v>
      </c>
      <c r="D121" s="284" t="s">
        <v>150</v>
      </c>
      <c r="E121" s="103">
        <f>APPLE!B31</f>
        <v>69</v>
      </c>
      <c r="F121" s="6">
        <f t="shared" ref="F121" si="15">E121*0.0925</f>
        <v>6.3825000000000003</v>
      </c>
      <c r="G121" s="32">
        <f t="shared" ref="G121" si="16">B121*(E121+F121)</f>
        <v>0</v>
      </c>
    </row>
    <row r="122" spans="1:7" s="13" customFormat="1" ht="15.75" thickBot="1">
      <c r="A122" s="185"/>
      <c r="B122" s="208" t="s">
        <v>7</v>
      </c>
      <c r="C122" s="161"/>
      <c r="D122" s="39"/>
      <c r="E122" s="35"/>
      <c r="F122" s="35" t="s">
        <v>258</v>
      </c>
      <c r="G122" s="34">
        <f>SUM(G120:G121)</f>
        <v>0</v>
      </c>
    </row>
    <row r="123" spans="1:7" ht="13.5" thickBot="1">
      <c r="A123" s="9"/>
      <c r="B123" s="192"/>
      <c r="C123" s="193" t="s">
        <v>104</v>
      </c>
      <c r="D123" s="193"/>
      <c r="E123" s="194" t="s">
        <v>1</v>
      </c>
      <c r="F123" s="195" t="s">
        <v>0</v>
      </c>
      <c r="G123" s="196" t="s">
        <v>3</v>
      </c>
    </row>
    <row r="124" spans="1:7" ht="13.5" thickBot="1">
      <c r="B124" s="19" t="s">
        <v>8</v>
      </c>
      <c r="C124" s="15"/>
      <c r="D124" s="154"/>
    </row>
    <row r="125" spans="1:7" ht="13.5" thickBot="1">
      <c r="B125" s="5">
        <v>0</v>
      </c>
      <c r="C125" s="15" t="str">
        <f>'PRINTERS, AV, LAMPS, DOC CAMS'!C12</f>
        <v>Teacher Pendant Mic Frontrow# 1000-00039 VENDOR: SEHI (NO HP)</v>
      </c>
      <c r="D125" s="7"/>
      <c r="E125" s="104">
        <f>'PRINTERS, AV, LAMPS, DOC CAMS'!B12</f>
        <v>245</v>
      </c>
      <c r="F125" s="6">
        <f>E125*0.0925</f>
        <v>22.662500000000001</v>
      </c>
      <c r="G125" s="6">
        <f>B125*(E125+F125)</f>
        <v>0</v>
      </c>
    </row>
    <row r="126" spans="1:7" ht="13.5" thickBot="1">
      <c r="C126" s="50"/>
      <c r="D126" s="7"/>
      <c r="E126" s="147"/>
      <c r="F126" s="30"/>
    </row>
    <row r="127" spans="1:7" ht="13.5" thickBot="1">
      <c r="B127" s="5">
        <v>0</v>
      </c>
      <c r="C127" s="15" t="str">
        <f>'PRINTERS, AV, LAMPS, DOC CAMS'!C13</f>
        <v>Base Microphone Charger Frontrow # 202-05-102-00  VENDOR: SEHI (NO HP)</v>
      </c>
      <c r="D127" s="7"/>
      <c r="E127" s="104">
        <f>'PRINTERS, AV, LAMPS, DOC CAMS'!B13</f>
        <v>53.5</v>
      </c>
      <c r="F127" s="6">
        <f>E127*0.0925</f>
        <v>4.9487499999999995</v>
      </c>
      <c r="G127" s="6">
        <f>B127*(E127+F127)</f>
        <v>0</v>
      </c>
    </row>
    <row r="128" spans="1:7" s="16" customFormat="1" ht="13.5" thickBot="1">
      <c r="A128" s="4"/>
      <c r="B128" s="9"/>
      <c r="C128" s="50"/>
      <c r="D128" s="7"/>
      <c r="E128" s="103"/>
      <c r="F128" s="6"/>
      <c r="G128" s="6"/>
    </row>
    <row r="129" spans="1:7" ht="13.5" thickBot="1">
      <c r="A129" s="15"/>
      <c r="B129" s="5">
        <v>0</v>
      </c>
      <c r="C129" s="15" t="str">
        <f>'PRINTERS, AV, LAMPS, DOC CAMS'!C14</f>
        <v>Student Microphone Frontrow #1000-00040 Vendor: SEHI (NO HP)</v>
      </c>
      <c r="D129" s="6"/>
      <c r="E129" s="104">
        <f>'PRINTERS, AV, LAMPS, DOC CAMS'!B14</f>
        <v>215</v>
      </c>
      <c r="F129" s="6">
        <f>E129*0.0925</f>
        <v>19.887499999999999</v>
      </c>
      <c r="G129" s="6">
        <f>B129*(E129+F129)</f>
        <v>0</v>
      </c>
    </row>
    <row r="130" spans="1:7" ht="13.5" thickBot="1">
      <c r="C130" s="15"/>
      <c r="D130" s="6"/>
    </row>
    <row r="131" spans="1:7" ht="13.5" thickBot="1">
      <c r="B131" s="5">
        <v>0</v>
      </c>
      <c r="C131" s="15" t="str">
        <f>'PRINTERS, AV, LAMPS, DOC CAMS'!C15</f>
        <v>Replacement Batteries Frontrow # 450-7359-101 VENDOR: SEHI (NO HP)</v>
      </c>
      <c r="D131" s="7"/>
      <c r="E131" s="104">
        <f>'PRINTERS, AV, LAMPS, DOC CAMS'!B15</f>
        <v>20.5</v>
      </c>
      <c r="F131" s="6">
        <f>E131*0.0925</f>
        <v>1.89625</v>
      </c>
      <c r="G131" s="6">
        <f>B131*(E131+F131)</f>
        <v>0</v>
      </c>
    </row>
    <row r="132" spans="1:7" ht="13.5" thickBot="1">
      <c r="B132" s="165"/>
      <c r="C132" s="15"/>
      <c r="D132" s="7"/>
      <c r="E132" s="104"/>
    </row>
    <row r="133" spans="1:7" ht="13.5" thickBot="1">
      <c r="B133" s="5">
        <v>0</v>
      </c>
      <c r="C133" s="15" t="str">
        <f>'PRINTERS, AV, LAMPS, DOC CAMS'!C16</f>
        <v>Power Supply for Mic IMC-01, Frontrow # 040-5089-101 VENDOR: SEHI (NO HP)</v>
      </c>
      <c r="D133" s="7"/>
      <c r="E133" s="104">
        <f>'PRINTERS, AV, LAMPS, DOC CAMS'!B16</f>
        <v>20.5</v>
      </c>
      <c r="F133" s="6">
        <f>E133*0.0925</f>
        <v>1.89625</v>
      </c>
      <c r="G133" s="6">
        <f>B133*(E133+F133)</f>
        <v>0</v>
      </c>
    </row>
    <row r="134" spans="1:7" ht="13.5" thickBot="1">
      <c r="C134" s="154"/>
      <c r="D134" s="7"/>
    </row>
    <row r="135" spans="1:7" ht="13.5" thickBot="1">
      <c r="B135" s="5">
        <v>0</v>
      </c>
      <c r="C135" s="15" t="str">
        <f>'PRINTERS, AV, LAMPS, DOC CAMS'!C17</f>
        <v>High Speed HDMI 15' Active Cable, Audio/Video C2G#50612, Sourcewell 081419-CDW tech Catalog VENDOR: CDW</v>
      </c>
      <c r="D135" s="7"/>
      <c r="E135" s="104">
        <f>'PRINTERS, AV, LAMPS, DOC CAMS'!B17</f>
        <v>8.73</v>
      </c>
      <c r="F135" s="6">
        <f>E135*0.0925</f>
        <v>0.80752500000000005</v>
      </c>
      <c r="G135" s="6">
        <f>B135*(E135+F135)</f>
        <v>0</v>
      </c>
    </row>
    <row r="136" spans="1:7" ht="13.5" thickBot="1">
      <c r="C136" s="154"/>
      <c r="D136" s="7"/>
    </row>
    <row r="137" spans="1:7" ht="13.5" thickBot="1">
      <c r="B137" s="5">
        <v>0</v>
      </c>
      <c r="C137" s="15" t="str">
        <f>'PRINTERS, AV, LAMPS, DOC CAMS'!C18</f>
        <v>High Speed HDMI 25' Active Cable, Audio/Video, Tripp Lite P568-025,4Kx2K UHD GOLD Contract Sourcwell 081419-CDW Tech Catalog VENDOR: CDW</v>
      </c>
      <c r="D137" s="7"/>
      <c r="E137" s="104">
        <f>'PRINTERS, AV, LAMPS, DOC CAMS'!B18</f>
        <v>21.35</v>
      </c>
      <c r="F137" s="6">
        <f>E137*0.0925</f>
        <v>1.9748750000000002</v>
      </c>
      <c r="G137" s="6">
        <f>B137*(E137+F137)</f>
        <v>0</v>
      </c>
    </row>
    <row r="138" spans="1:7" ht="13.5" thickBot="1">
      <c r="C138" s="154"/>
      <c r="D138" s="7"/>
    </row>
    <row r="139" spans="1:7" ht="13.5" thickBot="1">
      <c r="B139" s="5">
        <v>0</v>
      </c>
      <c r="C139" s="15" t="str">
        <f>'PRINTERS, AV, LAMPS, DOC CAMS'!C19</f>
        <v>Startech.com Displayport to HDMI 4 K convt DP 1.2-HDMI-4K 30Hz Mng DP2HD4KS/ CDW #343817 Vendor: Southern Comp Whse</v>
      </c>
      <c r="D139" s="7"/>
      <c r="E139" s="104">
        <f>'PRINTERS, AV, LAMPS, DOC CAMS'!B19</f>
        <v>22.43</v>
      </c>
      <c r="F139" s="6">
        <f>E139*0.0925</f>
        <v>2.0747749999999998</v>
      </c>
      <c r="G139" s="6">
        <f>B139*(E139+F139)</f>
        <v>0</v>
      </c>
    </row>
    <row r="140" spans="1:7" ht="13.5" thickBot="1">
      <c r="B140" s="24"/>
      <c r="C140" s="15"/>
      <c r="D140" s="14"/>
      <c r="E140" s="107"/>
      <c r="F140" s="47"/>
      <c r="G140" s="47"/>
    </row>
    <row r="141" spans="1:7" ht="13.5" thickBot="1">
      <c r="B141" s="5">
        <v>0</v>
      </c>
      <c r="C141" s="15" t="str">
        <f>'PRINTERS, AV, LAMPS, DOC CAMS'!C20</f>
        <v>Total Micro 3" Mini Display Port to HDMI video adapter, CDW # 4077895, Mfg# MDP-H-TM, Sourcwell formerly NJPA 100614, VENDOR: CDW</v>
      </c>
      <c r="D141" s="7"/>
      <c r="E141" s="104">
        <f>'PRINTERS, AV, LAMPS, DOC CAMS'!B20</f>
        <v>9.7100000000000009</v>
      </c>
      <c r="F141" s="6">
        <f>E141*0.0925</f>
        <v>0.89817500000000006</v>
      </c>
      <c r="G141" s="6">
        <f>B141*(E141+F141)</f>
        <v>0</v>
      </c>
    </row>
    <row r="142" spans="1:7" ht="13.5" thickBot="1">
      <c r="C142" s="154"/>
      <c r="D142" s="7"/>
    </row>
    <row r="143" spans="1:7" ht="13.5" thickBot="1">
      <c r="B143" s="5">
        <v>0</v>
      </c>
      <c r="C143" s="15" t="str">
        <f>'PRINTERS, AV, LAMPS, DOC CAMS'!C21</f>
        <v>Vizio TV Remote XRT112 (Asin# B06XDN9MBD)    VENDOR: AMAZON</v>
      </c>
      <c r="D143" s="7"/>
      <c r="E143" s="104">
        <f>'PRINTERS, AV, LAMPS, DOC CAMS'!B21</f>
        <v>8.85</v>
      </c>
      <c r="F143" s="6">
        <f>E143*0.0925</f>
        <v>0.81862499999999994</v>
      </c>
      <c r="G143" s="32">
        <f>B143*(E143+F143)</f>
        <v>0</v>
      </c>
    </row>
    <row r="144" spans="1:7" s="13" customFormat="1">
      <c r="A144" s="4"/>
      <c r="B144" s="153"/>
      <c r="C144" s="25"/>
      <c r="D144" s="38"/>
      <c r="E144" s="46"/>
      <c r="F144" s="46" t="s">
        <v>66</v>
      </c>
      <c r="G144" s="45">
        <f>SUM(G125:G143)</f>
        <v>0</v>
      </c>
    </row>
    <row r="145" spans="1:7" ht="13.5" thickBot="1">
      <c r="A145" s="9"/>
      <c r="B145" s="17"/>
      <c r="C145" s="40" t="s">
        <v>105</v>
      </c>
      <c r="D145" s="40"/>
      <c r="E145" s="105" t="s">
        <v>1</v>
      </c>
      <c r="F145" s="12" t="s">
        <v>0</v>
      </c>
      <c r="G145" s="12" t="s">
        <v>3</v>
      </c>
    </row>
    <row r="146" spans="1:7" ht="13.5" thickBot="1">
      <c r="B146" s="19" t="s">
        <v>8</v>
      </c>
      <c r="C146" s="257" t="s">
        <v>122</v>
      </c>
      <c r="D146" s="29"/>
    </row>
    <row r="147" spans="1:7" ht="13.5" thickBot="1">
      <c r="B147" s="5">
        <v>0</v>
      </c>
      <c r="C147" s="15" t="str">
        <f>'PRINTERS, AV, LAMPS, DOC CAMS'!C4</f>
        <v>HP M404n B&amp;W Laserjet Pro Printer, W1A52A, MNNVP-133, NASPO BID # PA 7-15-70-34-001, 40/38ppm, 80K pgs mo duty cycle</v>
      </c>
      <c r="D147" s="207" t="s">
        <v>7</v>
      </c>
      <c r="E147" s="103">
        <f>'PRINTERS, AV, LAMPS, DOC CAMS'!B4</f>
        <v>229.45</v>
      </c>
      <c r="F147" s="6">
        <f t="shared" ref="F147" si="17">E147*0.0925</f>
        <v>21.224124999999997</v>
      </c>
      <c r="G147" s="6">
        <f t="shared" ref="G147" si="18">B147*(E147+F147)</f>
        <v>0</v>
      </c>
    </row>
    <row r="148" spans="1:7" ht="13.5" thickBot="1">
      <c r="B148" s="19"/>
      <c r="C148" s="15"/>
      <c r="D148" s="207"/>
    </row>
    <row r="149" spans="1:7" ht="13.5" thickBot="1">
      <c r="B149" s="5">
        <v>0</v>
      </c>
      <c r="C149" s="15" t="str">
        <f>'PRINTERS, AV, LAMPS, DOC CAMS'!C5</f>
        <v>HP M404dn B&amp;W Laserjet Pro Printer w/duplex, W1A53A, MNNVP-133, NASPO BID # PA 7-15-70-34-001, 40/38ppm, 80K pgs mo duty cycle</v>
      </c>
      <c r="D149" s="7" t="s">
        <v>7</v>
      </c>
      <c r="E149" s="103">
        <f>'PRINTERS, AV, LAMPS, DOC CAMS'!B5</f>
        <v>221.22</v>
      </c>
      <c r="F149" s="6">
        <f>E149*0.0925</f>
        <v>20.46285</v>
      </c>
      <c r="G149" s="6">
        <f>B149*(E149+F149)</f>
        <v>0</v>
      </c>
    </row>
    <row r="150" spans="1:7" ht="13.5" thickBot="1">
      <c r="C150" s="50"/>
      <c r="D150" s="7"/>
    </row>
    <row r="151" spans="1:7" ht="13.5" thickBot="1">
      <c r="B151" s="5">
        <v>0</v>
      </c>
      <c r="C151" s="15" t="str">
        <f>'PRINTERS, AV, LAMPS, DOC CAMS'!C6</f>
        <v>HP M507dn B&amp;W Laserjet Pro Printer w/Duplex, 1PV87A, MNNVP-133, NASPO BID # PA 7-15-70-34-001, 45/min, Recommended Monthly Vol: 2000-7500</v>
      </c>
      <c r="D151" s="7" t="s">
        <v>7</v>
      </c>
      <c r="E151" s="103">
        <f>'PRINTERS, AV, LAMPS, DOC CAMS'!B6</f>
        <v>659.77</v>
      </c>
      <c r="F151" s="6">
        <f>E151*0.0925</f>
        <v>61.028724999999994</v>
      </c>
      <c r="G151" s="6">
        <f>B151*(E151+F151)</f>
        <v>0</v>
      </c>
    </row>
    <row r="152" spans="1:7">
      <c r="C152" s="50"/>
      <c r="D152" s="7" t="s">
        <v>7</v>
      </c>
    </row>
    <row r="153" spans="1:7" ht="13.5" thickBot="1">
      <c r="C153" s="257" t="s">
        <v>123</v>
      </c>
      <c r="D153" s="7"/>
    </row>
    <row r="154" spans="1:7" ht="13.5" customHeight="1" thickBot="1">
      <c r="B154" s="5">
        <v>0</v>
      </c>
      <c r="C154" s="15" t="str">
        <f>'PRINTERS, AV, LAMPS, DOC CAMS'!C7</f>
        <v>HP M553n Color LaserJet printer, B5L24A, MNNVP-133, NASPO BID # PA 7-15-70-34-001,  38/min, Recommended Monthly Vol: 2000-7500</v>
      </c>
      <c r="D154" s="7" t="s">
        <v>7</v>
      </c>
      <c r="E154" s="103">
        <f>'PRINTERS, AV, LAMPS, DOC CAMS'!B7</f>
        <v>525.01</v>
      </c>
      <c r="F154" s="6">
        <f t="shared" ref="F154" si="19">E154*0.0925</f>
        <v>48.563424999999995</v>
      </c>
      <c r="G154" s="6">
        <f t="shared" ref="G154" si="20">B154*(E154+F154)</f>
        <v>0</v>
      </c>
    </row>
    <row r="155" spans="1:7" ht="13.5" thickBot="1">
      <c r="C155" s="50"/>
      <c r="D155" s="7"/>
    </row>
    <row r="156" spans="1:7" ht="13.5" thickBot="1">
      <c r="B156" s="5">
        <v>0</v>
      </c>
      <c r="C156" s="15" t="str">
        <f>'PRINTERS, AV, LAMPS, DOC CAMS'!C8</f>
        <v>HP M553dn Color Laserjet Enterprise Printer w/Duplex,  B5L25A MNNVP-133, NASPO BID # PA 7-15-70-34-001, 40/min, Recommended Monthy Vol: 2000-7500</v>
      </c>
      <c r="D156" s="7" t="s">
        <v>7</v>
      </c>
      <c r="E156" s="103">
        <f>'PRINTERS, AV, LAMPS, DOC CAMS'!B8</f>
        <v>701.07</v>
      </c>
      <c r="F156" s="6">
        <f>E156*0.0925</f>
        <v>64.84897500000001</v>
      </c>
      <c r="G156" s="6">
        <f>B156*(E156+F156)</f>
        <v>0</v>
      </c>
    </row>
    <row r="157" spans="1:7" ht="13.5" thickBot="1">
      <c r="C157" s="50"/>
      <c r="D157" s="7" t="s">
        <v>7</v>
      </c>
    </row>
    <row r="158" spans="1:7" ht="13.5" thickBot="1">
      <c r="B158" s="5">
        <v>0</v>
      </c>
      <c r="C158" s="15" t="str">
        <f>'PRINTERS, AV, LAMPS, DOC CAMS'!C9</f>
        <v>HP M553x Color Laserjet Printer w/Duplex &amp; Extra Paper Tray, B5L26A, MNNVP-133, NASPO BID # PA 7-15-70-34-001, 40/min, Recommended Monthly Vol: upto 7500</v>
      </c>
      <c r="D158" s="7" t="s">
        <v>7</v>
      </c>
      <c r="E158" s="103">
        <f>'PRINTERS, AV, LAMPS, DOC CAMS'!B9</f>
        <v>1052.05</v>
      </c>
      <c r="F158" s="6">
        <f>E158*0.0925</f>
        <v>97.314624999999992</v>
      </c>
      <c r="G158" s="6">
        <f>B158*(E158+F158)</f>
        <v>0</v>
      </c>
    </row>
    <row r="159" spans="1:7" ht="13.5" thickBot="1">
      <c r="C159" s="50"/>
      <c r="D159" s="7" t="s">
        <v>7</v>
      </c>
    </row>
    <row r="160" spans="1:7" ht="13.5" thickBot="1">
      <c r="B160" s="5">
        <v>0</v>
      </c>
      <c r="C160" s="4" t="str">
        <f>'PRINTERS, AV, LAMPS, DOC CAMS'!C10</f>
        <v>HP M428fdn Mulit Function: FAX MFP B&amp;W Laser , w/duplex/scan/copy/fax, W1A29A, MNNVP-133, NASPO BID # PA 7-15-70-34-001, 40ppm, 80K mo/pgs duty cycle</v>
      </c>
      <c r="D160" s="7" t="s">
        <v>7</v>
      </c>
      <c r="E160" s="103">
        <f>'PRINTERS, AV, LAMPS, DOC CAMS'!B10</f>
        <v>384.61</v>
      </c>
      <c r="F160" s="6">
        <f>E160*0.0925</f>
        <v>35.576425</v>
      </c>
      <c r="G160" s="32">
        <f>B160*(E160+F160)</f>
        <v>0</v>
      </c>
    </row>
    <row r="161" spans="1:7">
      <c r="C161" s="50"/>
      <c r="D161" s="41"/>
      <c r="E161" s="35"/>
      <c r="F161" s="35" t="s">
        <v>12</v>
      </c>
      <c r="G161" s="34">
        <f>SUM(G147:G160)</f>
        <v>0</v>
      </c>
    </row>
    <row r="162" spans="1:7" s="13" customFormat="1">
      <c r="A162" s="15"/>
      <c r="B162" s="19"/>
      <c r="C162" s="26" t="s">
        <v>9</v>
      </c>
      <c r="D162" s="26"/>
      <c r="E162" s="30"/>
      <c r="F162" s="2"/>
      <c r="G162" s="2"/>
    </row>
    <row r="163" spans="1:7" ht="13.5" thickBot="1">
      <c r="A163" s="9"/>
      <c r="B163" s="20"/>
      <c r="C163" s="43" t="s">
        <v>31</v>
      </c>
      <c r="D163" s="43"/>
      <c r="E163" s="106" t="s">
        <v>1</v>
      </c>
      <c r="F163" s="3" t="s">
        <v>0</v>
      </c>
      <c r="G163" s="3" t="s">
        <v>3</v>
      </c>
    </row>
    <row r="164" spans="1:7" ht="13.5" thickBot="1">
      <c r="B164" s="19" t="s">
        <v>8</v>
      </c>
      <c r="C164" s="15"/>
      <c r="D164" s="29"/>
    </row>
    <row r="165" spans="1:7" ht="22.5" customHeight="1" thickBot="1">
      <c r="B165" s="5">
        <v>0</v>
      </c>
      <c r="C165" s="44" t="str">
        <f>'PRINTERS, AV, LAMPS, DOC CAMS'!C23</f>
        <v>AVerVision F17-8M - document camera Mfg. Part#: VISIF178M
UNSPSC: 45121517 Contract: CalSAVE Technology Contract 527683 (527683)</v>
      </c>
      <c r="D165" s="7"/>
      <c r="E165" s="103">
        <f>'PRINTERS, AV, LAMPS, DOC CAMS'!B23</f>
        <v>270</v>
      </c>
      <c r="F165" s="6">
        <f>E165*0.0925</f>
        <v>24.975000000000001</v>
      </c>
      <c r="G165" s="32">
        <f>B165*(E165+F165)</f>
        <v>0</v>
      </c>
    </row>
    <row r="166" spans="1:7" s="13" customFormat="1">
      <c r="A166" s="4"/>
      <c r="B166" s="9"/>
      <c r="C166" s="4"/>
      <c r="D166" s="15"/>
      <c r="E166" s="35"/>
      <c r="F166" s="35" t="s">
        <v>14</v>
      </c>
      <c r="G166" s="34">
        <f>SUM(G165)</f>
        <v>0</v>
      </c>
    </row>
    <row r="167" spans="1:7" ht="13.5" thickBot="1">
      <c r="A167" s="9"/>
      <c r="B167" s="20"/>
      <c r="C167" s="43" t="s">
        <v>86</v>
      </c>
      <c r="D167" s="43"/>
      <c r="E167" s="106" t="s">
        <v>1</v>
      </c>
      <c r="F167" s="3" t="s">
        <v>0</v>
      </c>
      <c r="G167" s="3" t="s">
        <v>3</v>
      </c>
    </row>
    <row r="168" spans="1:7" ht="13.5" thickBot="1">
      <c r="B168" s="19" t="s">
        <v>8</v>
      </c>
      <c r="C168" s="15"/>
      <c r="D168" s="29"/>
    </row>
    <row r="169" spans="1:7" ht="13.5" thickBot="1">
      <c r="B169" s="5">
        <v>0</v>
      </c>
      <c r="C169" s="15" t="s">
        <v>63</v>
      </c>
      <c r="D169" s="7"/>
      <c r="E169" s="103">
        <v>420</v>
      </c>
      <c r="F169" s="6">
        <f>E169*0.0925</f>
        <v>38.85</v>
      </c>
      <c r="G169" s="6">
        <f>B169*(E169+F169)</f>
        <v>0</v>
      </c>
    </row>
    <row r="170" spans="1:7" ht="13.5" thickBot="1">
      <c r="C170" s="50"/>
      <c r="D170" s="7"/>
    </row>
    <row r="171" spans="1:7" ht="13.5" thickBot="1">
      <c r="B171" s="5">
        <v>0</v>
      </c>
      <c r="C171" s="15" t="s">
        <v>62</v>
      </c>
      <c r="D171" s="7"/>
      <c r="E171" s="103">
        <v>795</v>
      </c>
      <c r="F171" s="6">
        <f>E171*0.0925</f>
        <v>73.537499999999994</v>
      </c>
      <c r="G171" s="6">
        <f>B171*(E171+F171)</f>
        <v>0</v>
      </c>
    </row>
    <row r="172" spans="1:7">
      <c r="C172" s="53"/>
      <c r="D172" s="7"/>
    </row>
    <row r="173" spans="1:7">
      <c r="B173" s="64">
        <f>B171</f>
        <v>0</v>
      </c>
      <c r="C173" s="15" t="str">
        <f>CHROMEBOOKS!C15</f>
        <v>Deployment of Cart for Chromebook PAJARO VALLEY 1 CART Mfg. Part#: ACT-REQ35323-1 Electronic distribution - NO MEDIA Contract: MARKET</v>
      </c>
      <c r="D173" s="7"/>
      <c r="E173" s="103">
        <f>CHROMEBOOKS!B15</f>
        <v>450</v>
      </c>
      <c r="G173" s="6">
        <f>B173*(E173+F173)</f>
        <v>0</v>
      </c>
    </row>
    <row r="174" spans="1:7" ht="13.5" thickBot="1">
      <c r="C174" s="52" t="s">
        <v>23</v>
      </c>
      <c r="D174" s="7"/>
    </row>
    <row r="175" spans="1:7" ht="13.5" thickBot="1">
      <c r="B175" s="176">
        <v>0</v>
      </c>
      <c r="C175" s="175" t="s">
        <v>84</v>
      </c>
      <c r="D175" s="7"/>
      <c r="E175" s="147">
        <f>CHROMEBOOKS!B17</f>
        <v>201.92</v>
      </c>
      <c r="F175" s="6">
        <f>E175*0.0925</f>
        <v>18.677599999999998</v>
      </c>
      <c r="G175" s="6">
        <f t="shared" ref="G175:G178" si="21">B175*(E175+F175)</f>
        <v>0</v>
      </c>
    </row>
    <row r="176" spans="1:7">
      <c r="B176" s="65">
        <v>0</v>
      </c>
      <c r="C176" s="175" t="s">
        <v>77</v>
      </c>
      <c r="D176" s="260" t="s">
        <v>253</v>
      </c>
      <c r="E176" s="147">
        <f>CHROMEBOOKS!B6</f>
        <v>25</v>
      </c>
      <c r="F176" s="6">
        <f t="shared" ref="F176:F178" si="22">E176*0.0925</f>
        <v>2.3125</v>
      </c>
      <c r="G176" s="6">
        <f t="shared" si="21"/>
        <v>0</v>
      </c>
    </row>
    <row r="177" spans="1:7" ht="13.5" thickBot="1">
      <c r="B177" s="65">
        <v>0</v>
      </c>
      <c r="C177" s="175" t="s">
        <v>78</v>
      </c>
      <c r="D177" s="260" t="s">
        <v>253</v>
      </c>
      <c r="E177" s="147">
        <f>CHROMEBOOKS!B18</f>
        <v>21</v>
      </c>
      <c r="F177" s="6">
        <f t="shared" si="22"/>
        <v>1.9424999999999999</v>
      </c>
      <c r="G177" s="6">
        <f t="shared" si="21"/>
        <v>0</v>
      </c>
    </row>
    <row r="178" spans="1:7" ht="13.5" thickBot="1">
      <c r="B178" s="5">
        <v>0</v>
      </c>
      <c r="C178" s="175" t="s">
        <v>79</v>
      </c>
      <c r="D178" s="284" t="s">
        <v>150</v>
      </c>
      <c r="E178" s="147">
        <f>CHROMEBOOKS!B19</f>
        <v>16</v>
      </c>
      <c r="F178" s="6">
        <f t="shared" si="22"/>
        <v>1.48</v>
      </c>
      <c r="G178" s="32">
        <f t="shared" si="21"/>
        <v>0</v>
      </c>
    </row>
    <row r="179" spans="1:7" s="13" customFormat="1">
      <c r="A179" s="4"/>
      <c r="B179" s="23"/>
      <c r="C179" s="4"/>
      <c r="D179" s="15"/>
      <c r="E179" s="46"/>
      <c r="F179" s="46" t="s">
        <v>13</v>
      </c>
      <c r="G179" s="45">
        <f>SUM(G169:G178)</f>
        <v>0</v>
      </c>
    </row>
    <row r="180" spans="1:7" ht="13.5" thickBot="1">
      <c r="A180" s="9"/>
      <c r="B180" s="20"/>
      <c r="C180" s="43" t="s">
        <v>54</v>
      </c>
      <c r="D180" s="43"/>
      <c r="E180" s="106" t="s">
        <v>1</v>
      </c>
      <c r="F180" s="3" t="s">
        <v>0</v>
      </c>
      <c r="G180" s="3" t="s">
        <v>3</v>
      </c>
    </row>
    <row r="181" spans="1:7" ht="13.5" thickBot="1">
      <c r="B181" s="19" t="s">
        <v>8</v>
      </c>
      <c r="C181" s="15"/>
      <c r="D181" s="29"/>
    </row>
    <row r="182" spans="1:7" ht="13.5" thickBot="1">
      <c r="B182" s="5">
        <v>0</v>
      </c>
      <c r="C182" s="15" t="str">
        <f>'PRINTERS, AV, LAMPS, DOC CAMS'!C27</f>
        <v>Headphone LS255 Labsonic Stereo Headphones black, works with Chromebooks, VENDOR: ACP DIRECT</v>
      </c>
      <c r="D182" s="7"/>
      <c r="E182" s="104">
        <f>'PRINTERS, AV, LAMPS, DOC CAMS'!B27</f>
        <v>7.45</v>
      </c>
      <c r="F182" s="6">
        <f>E182*0.0925</f>
        <v>0.68912499999999999</v>
      </c>
      <c r="G182" s="6">
        <f>B182*(E182+F182)</f>
        <v>0</v>
      </c>
    </row>
    <row r="183" spans="1:7" ht="13.5" thickBot="1">
      <c r="B183" s="165"/>
      <c r="C183" s="171" t="s">
        <v>73</v>
      </c>
      <c r="D183" s="7"/>
      <c r="E183" s="104"/>
    </row>
    <row r="184" spans="1:7" ht="13.5" thickBot="1">
      <c r="B184" s="5">
        <v>0</v>
      </c>
      <c r="C184" s="293" t="s">
        <v>72</v>
      </c>
      <c r="D184" s="294"/>
      <c r="E184" s="294"/>
      <c r="F184" s="294"/>
      <c r="G184" s="6">
        <f>G182*0.06</f>
        <v>0</v>
      </c>
    </row>
    <row r="185" spans="1:7" ht="13.5" thickBot="1">
      <c r="B185" s="5">
        <v>0</v>
      </c>
      <c r="C185" s="15" t="str">
        <f>'PRINTERS, AV, LAMPS, DOC CAMS'!C30</f>
        <v>Headset (w/mic) Califone 3065AVT 3.5mm works with Chromebooks (VENDOR: TROXELL)</v>
      </c>
      <c r="D185" s="7"/>
      <c r="E185" s="104">
        <f>'PRINTERS, AV, LAMPS, DOC CAMS'!B30</f>
        <v>9</v>
      </c>
      <c r="F185" s="6">
        <f>E185*0.0925</f>
        <v>0.83250000000000002</v>
      </c>
      <c r="G185" s="6">
        <f>B185*(E185+F185)</f>
        <v>0</v>
      </c>
    </row>
    <row r="186" spans="1:7" s="16" customFormat="1" ht="13.5" thickBot="1">
      <c r="A186" s="4"/>
      <c r="B186" s="9"/>
      <c r="C186" s="50" t="s">
        <v>24</v>
      </c>
      <c r="D186" s="7"/>
      <c r="E186" s="103"/>
      <c r="F186" s="6"/>
      <c r="G186" s="6"/>
    </row>
    <row r="187" spans="1:7" ht="13.5" thickBot="1">
      <c r="A187" s="15"/>
      <c r="B187" s="5">
        <v>0</v>
      </c>
      <c r="C187" s="15" t="str">
        <f>'PRINTERS, AV, LAMPS, DOC CAMS'!C31</f>
        <v>Headphone in a Bag Califone CAL CALCA2 3.5mm (Vendor: TROXELL)</v>
      </c>
      <c r="D187" s="6"/>
      <c r="E187" s="104">
        <f>'PRINTERS, AV, LAMPS, DOC CAMS'!B31</f>
        <v>4.25</v>
      </c>
      <c r="F187" s="6">
        <f>E187*0.0925</f>
        <v>0.393125</v>
      </c>
      <c r="G187" s="6">
        <f>B187*(E187+F187)</f>
        <v>0</v>
      </c>
    </row>
    <row r="188" spans="1:7" ht="13.5" thickBot="1">
      <c r="C188" s="15"/>
      <c r="D188" s="6"/>
    </row>
    <row r="189" spans="1:7" ht="13.5" thickBot="1">
      <c r="B189" s="5">
        <v>0</v>
      </c>
      <c r="C189" s="15" t="str">
        <f>'PRINTERS, AV, LAMPS, DOC CAMS'!C32</f>
        <v>Headphone Califone 3068AV 3.5mm plug   (Vendor: TROXELL)</v>
      </c>
      <c r="D189" s="7"/>
      <c r="E189" s="104">
        <f>'PRINTERS, AV, LAMPS, DOC CAMS'!B32</f>
        <v>9</v>
      </c>
      <c r="F189" s="6">
        <f>E189*0.0925</f>
        <v>0.83250000000000002</v>
      </c>
      <c r="G189" s="6">
        <f>B189*(E189+F189)</f>
        <v>0</v>
      </c>
    </row>
    <row r="190" spans="1:7" ht="13.5" thickBot="1">
      <c r="C190" s="29"/>
      <c r="D190" s="7"/>
    </row>
    <row r="191" spans="1:7" ht="13.5" thickBot="1">
      <c r="B191" s="5">
        <v>0</v>
      </c>
      <c r="C191" s="15" t="str">
        <f>'PRINTERS, AV, LAMPS, DOC CAMS'!C33</f>
        <v>Headset (w/mic) Califone 3064AV 3.5mm plug  (Vendor: TROXELL)</v>
      </c>
      <c r="D191" s="7"/>
      <c r="E191" s="104">
        <f>'PRINTERS, AV, LAMPS, DOC CAMS'!B33</f>
        <v>9.4</v>
      </c>
      <c r="F191" s="6">
        <f>E191*0.0925</f>
        <v>0.86950000000000005</v>
      </c>
      <c r="G191" s="6">
        <f>B191*(E191+F191)</f>
        <v>0</v>
      </c>
    </row>
    <row r="192" spans="1:7" ht="13.5" thickBot="1">
      <c r="C192" s="29"/>
      <c r="D192" s="7"/>
    </row>
    <row r="193" spans="1:7" ht="13.5" thickBot="1">
      <c r="B193" s="5">
        <v>0</v>
      </c>
      <c r="C193" s="15" t="str">
        <f>'PRINTERS, AV, LAMPS, DOC CAMS'!C34</f>
        <v>Headset (w/mic) Califone 3064-USB USB plug  (Vendor: TROXELL)</v>
      </c>
      <c r="D193" s="7"/>
      <c r="E193" s="104">
        <f>'PRINTERS, AV, LAMPS, DOC CAMS'!B34</f>
        <v>23.6</v>
      </c>
      <c r="F193" s="6">
        <f>E193*0.0925</f>
        <v>2.1830000000000003</v>
      </c>
      <c r="G193" s="6">
        <f>B193*(E193+F193)</f>
        <v>0</v>
      </c>
    </row>
    <row r="194" spans="1:7" ht="13.5" thickBot="1">
      <c r="C194" s="29"/>
      <c r="D194" s="7"/>
    </row>
    <row r="195" spans="1:7" ht="13.5" thickBot="1">
      <c r="B195" s="5">
        <v>0</v>
      </c>
      <c r="C195" s="15" t="str">
        <f>'PRINTERS, AV, LAMPS, DOC CAMS'!C35</f>
        <v>Multimedia Headset 3066AV- Deluxe 3.5 plug  (Venodr: TROXELL)</v>
      </c>
      <c r="D195" s="7"/>
      <c r="E195" s="104">
        <f>'PRINTERS, AV, LAMPS, DOC CAMS'!B35</f>
        <v>23.2</v>
      </c>
      <c r="F195" s="6">
        <f>E195*0.0925</f>
        <v>2.1459999999999999</v>
      </c>
      <c r="G195" s="6">
        <f>B195*(E195+F195)</f>
        <v>0</v>
      </c>
    </row>
    <row r="196" spans="1:7" ht="13.5" thickBot="1">
      <c r="C196" s="29"/>
      <c r="D196" s="7"/>
    </row>
    <row r="197" spans="1:7" ht="13.5" thickBot="1">
      <c r="B197" s="5">
        <v>0</v>
      </c>
      <c r="C197" s="15" t="str">
        <f>'PRINTERS, AV, LAMPS, DOC CAMS'!C36</f>
        <v>Multimedia Headset 3066AV- USB Deluxe USB plug  (Vendor: TROXELL)</v>
      </c>
      <c r="D197" s="7"/>
      <c r="E197" s="104">
        <f>'PRINTERS, AV, LAMPS, DOC CAMS'!B36</f>
        <v>36.4</v>
      </c>
      <c r="F197" s="6">
        <f>E197*0.0925</f>
        <v>3.367</v>
      </c>
      <c r="G197" s="6">
        <f>B197*(E197+F197)</f>
        <v>0</v>
      </c>
    </row>
    <row r="198" spans="1:7" ht="13.5" thickBot="1">
      <c r="B198" s="24"/>
      <c r="C198" s="15"/>
      <c r="D198" s="14"/>
      <c r="E198" s="107"/>
      <c r="F198" s="47"/>
      <c r="G198" s="48"/>
    </row>
    <row r="199" spans="1:7" s="13" customFormat="1" ht="13.5" thickTop="1">
      <c r="A199" s="4"/>
      <c r="B199" s="23"/>
      <c r="C199" s="25"/>
      <c r="D199" s="38"/>
      <c r="E199" s="46"/>
      <c r="F199" s="46" t="s">
        <v>21</v>
      </c>
      <c r="G199" s="45">
        <f>SUM(G182:G198)</f>
        <v>0</v>
      </c>
    </row>
    <row r="200" spans="1:7" ht="12" customHeight="1" thickBot="1">
      <c r="A200" s="9"/>
      <c r="B200" s="20"/>
      <c r="C200" s="43" t="s">
        <v>29</v>
      </c>
      <c r="D200" s="43"/>
      <c r="E200" s="106" t="s">
        <v>1</v>
      </c>
      <c r="F200" s="3" t="s">
        <v>0</v>
      </c>
      <c r="G200" s="3" t="s">
        <v>3</v>
      </c>
    </row>
    <row r="201" spans="1:7" ht="13.5" thickBot="1">
      <c r="C201" s="29"/>
      <c r="D201" s="7"/>
    </row>
    <row r="202" spans="1:7" ht="13.5" customHeight="1" thickBot="1">
      <c r="B202" s="5">
        <v>0</v>
      </c>
      <c r="C202" s="15" t="str">
        <f>'PRINTERS, AV, LAMPS, DOC CAMS'!C38</f>
        <v>Lamp for LCD Projector Epson 95 ELPLP60 (VENDOR: NORTHSTAR)</v>
      </c>
      <c r="D202" s="7"/>
      <c r="E202" s="104">
        <v>82.5</v>
      </c>
      <c r="F202" s="6">
        <f>E202*0.0925</f>
        <v>7.6312499999999996</v>
      </c>
      <c r="G202" s="6">
        <f>B202*(E202+F202)</f>
        <v>0</v>
      </c>
    </row>
    <row r="203" spans="1:7" ht="13.5" thickBot="1">
      <c r="C203" s="29"/>
      <c r="D203" s="7"/>
    </row>
    <row r="204" spans="1:7" ht="13.5" customHeight="1" thickBot="1">
      <c r="B204" s="5">
        <v>0</v>
      </c>
      <c r="C204" s="15" t="str">
        <f>'PRINTERS, AV, LAMPS, DOC CAMS'!C39</f>
        <v>Lamp for LCD Projector Epson 84+ ELPLP50</v>
      </c>
      <c r="D204" s="7"/>
      <c r="E204" s="104">
        <v>84.5</v>
      </c>
      <c r="F204" s="6">
        <f>E204*0.0925</f>
        <v>7.8162500000000001</v>
      </c>
      <c r="G204" s="6">
        <f>B204*(E204+F204)</f>
        <v>0</v>
      </c>
    </row>
    <row r="205" spans="1:7" ht="13.5" thickBot="1">
      <c r="C205" s="29"/>
      <c r="D205" s="7"/>
    </row>
    <row r="206" spans="1:7" ht="12.75" customHeight="1" thickBot="1">
      <c r="B206" s="5">
        <v>0</v>
      </c>
      <c r="C206" s="15" t="str">
        <f>'PRINTERS, AV, LAMPS, DOC CAMS'!C40</f>
        <v>Smart UF55/65</v>
      </c>
      <c r="D206" s="7"/>
      <c r="E206" s="104">
        <v>81.25</v>
      </c>
      <c r="F206" s="6">
        <f>E206*0.0925</f>
        <v>7.515625</v>
      </c>
      <c r="G206" s="6">
        <f>B206*(E206+F206)</f>
        <v>0</v>
      </c>
    </row>
    <row r="207" spans="1:7" ht="13.5" thickBot="1">
      <c r="C207" s="29"/>
      <c r="D207" s="7"/>
    </row>
    <row r="208" spans="1:7" ht="13.5" customHeight="1" thickBot="1">
      <c r="B208" s="5">
        <v>0</v>
      </c>
      <c r="C208" s="15" t="str">
        <f>'PRINTERS, AV, LAMPS, DOC CAMS'!C41</f>
        <v>Smart UX60</v>
      </c>
      <c r="D208" s="7"/>
      <c r="E208" s="104">
        <v>84.25</v>
      </c>
      <c r="F208" s="6">
        <f>E208*0.0925</f>
        <v>7.7931249999999999</v>
      </c>
      <c r="G208" s="6">
        <f>B208*(E208+F208)</f>
        <v>0</v>
      </c>
    </row>
    <row r="209" spans="2:7" ht="13.5" thickBot="1">
      <c r="C209" s="29"/>
      <c r="D209" s="7"/>
    </row>
    <row r="210" spans="2:7" ht="13.5" thickBot="1">
      <c r="B210" s="5">
        <v>0</v>
      </c>
      <c r="C210" s="15" t="str">
        <f>'PRINTERS, AV, LAMPS, DOC CAMS'!C42</f>
        <v>Smart UF75</v>
      </c>
      <c r="D210" s="7"/>
      <c r="E210" s="104">
        <v>83.75</v>
      </c>
      <c r="F210" s="6">
        <f>E210*0.0925</f>
        <v>7.7468750000000002</v>
      </c>
      <c r="G210" s="32">
        <f>B210*(E210+F210)</f>
        <v>0</v>
      </c>
    </row>
    <row r="211" spans="2:7" ht="14.25" thickTop="1" thickBot="1">
      <c r="C211" s="4" t="s">
        <v>4</v>
      </c>
      <c r="D211" s="15"/>
      <c r="E211" s="35"/>
      <c r="F211" s="35" t="s">
        <v>259</v>
      </c>
      <c r="G211" s="54">
        <f>SUM(G202:G210)</f>
        <v>0</v>
      </c>
    </row>
    <row r="212" spans="2:7" ht="13.5" thickBot="1">
      <c r="C212" s="4" t="s">
        <v>5</v>
      </c>
      <c r="F212" s="42" t="s">
        <v>10</v>
      </c>
      <c r="G212" s="49">
        <f>G24+B38+G66+G81+G90+G103+G118+G122+G144+G161+G166+G179+G199+G211</f>
        <v>0</v>
      </c>
    </row>
  </sheetData>
  <sheetProtection selectLockedCells="1"/>
  <mergeCells count="6">
    <mergeCell ref="C184:F184"/>
    <mergeCell ref="D66:F66"/>
    <mergeCell ref="B90:C90"/>
    <mergeCell ref="B103:C103"/>
    <mergeCell ref="B118:C118"/>
    <mergeCell ref="C109:D109"/>
  </mergeCells>
  <conditionalFormatting sqref="B72:B73">
    <cfRule type="cellIs" dxfId="0" priority="1" operator="equal">
      <formula>0</formula>
    </cfRule>
  </conditionalFormatting>
  <printOptions horizontalCentered="1"/>
  <pageMargins left="0.5" right="0.5" top="0.37" bottom="0.34" header="0.25" footer="0.25"/>
  <pageSetup scale="55" fitToHeight="0" orientation="portrait" r:id="rId1"/>
  <headerFooter alignWithMargins="0"/>
  <rowBreaks count="4" manualBreakCount="4">
    <brk id="1" max="9" man="1"/>
    <brk id="81" max="9" man="1"/>
    <brk id="118" max="9" man="1"/>
    <brk id="143"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sheetPr>
  <dimension ref="A1:G26"/>
  <sheetViews>
    <sheetView zoomScale="95" zoomScaleNormal="95" zoomScaleSheetLayoutView="100" workbookViewId="0">
      <selection sqref="A1:B1"/>
    </sheetView>
  </sheetViews>
  <sheetFormatPr defaultRowHeight="15"/>
  <cols>
    <col min="1" max="1" width="16.85546875" style="66" customWidth="1"/>
    <col min="2" max="2" width="10.85546875" style="127" bestFit="1" customWidth="1"/>
    <col min="3" max="3" width="68.7109375" style="58" customWidth="1"/>
    <col min="4" max="4" width="1.85546875" style="59" customWidth="1"/>
    <col min="5" max="5" width="16.85546875" style="66" customWidth="1"/>
    <col min="6" max="6" width="10.85546875" style="127" bestFit="1" customWidth="1"/>
    <col min="7" max="7" width="68.7109375" style="58" customWidth="1"/>
    <col min="8" max="16384" width="9.140625" style="59"/>
  </cols>
  <sheetData>
    <row r="1" spans="1:7">
      <c r="A1" s="302" t="s">
        <v>261</v>
      </c>
      <c r="B1" s="306"/>
      <c r="C1" s="79" t="s">
        <v>181</v>
      </c>
      <c r="D1" s="67"/>
      <c r="E1" s="302" t="str">
        <f>A1</f>
        <v>TEMPLATES SEPTEMBER 2020</v>
      </c>
      <c r="F1" s="303"/>
      <c r="G1" s="79" t="s">
        <v>178</v>
      </c>
    </row>
    <row r="2" spans="1:7" ht="15.75" thickBot="1">
      <c r="A2" s="304" t="s">
        <v>34</v>
      </c>
      <c r="B2" s="305"/>
      <c r="C2" s="86" t="s">
        <v>59</v>
      </c>
      <c r="D2" s="67"/>
      <c r="E2" s="304" t="s">
        <v>34</v>
      </c>
      <c r="F2" s="305"/>
      <c r="G2" s="80" t="s">
        <v>44</v>
      </c>
    </row>
    <row r="3" spans="1:7" ht="15.75">
      <c r="A3" s="307" t="s">
        <v>277</v>
      </c>
      <c r="B3" s="308"/>
      <c r="C3" s="97" t="s">
        <v>175</v>
      </c>
      <c r="D3" s="67"/>
      <c r="E3" s="300" t="s">
        <v>278</v>
      </c>
      <c r="F3" s="301"/>
      <c r="G3" s="97" t="s">
        <v>175</v>
      </c>
    </row>
    <row r="4" spans="1:7" ht="66" customHeight="1">
      <c r="A4" s="87" t="s">
        <v>52</v>
      </c>
      <c r="B4" s="125">
        <v>176.2</v>
      </c>
      <c r="C4" s="77" t="s">
        <v>292</v>
      </c>
      <c r="D4" s="67"/>
      <c r="E4" s="87" t="s">
        <v>52</v>
      </c>
      <c r="F4" s="125">
        <v>228</v>
      </c>
      <c r="G4" s="77" t="s">
        <v>156</v>
      </c>
    </row>
    <row r="5" spans="1:7">
      <c r="A5" s="87" t="s">
        <v>46</v>
      </c>
      <c r="B5" s="125">
        <v>5</v>
      </c>
      <c r="C5" s="77" t="s">
        <v>2</v>
      </c>
      <c r="D5" s="67"/>
      <c r="E5" s="87" t="s">
        <v>46</v>
      </c>
      <c r="F5" s="125">
        <f>B5</f>
        <v>5</v>
      </c>
      <c r="G5" s="77" t="s">
        <v>2</v>
      </c>
    </row>
    <row r="6" spans="1:7" ht="56.25">
      <c r="A6" s="88" t="s">
        <v>48</v>
      </c>
      <c r="B6" s="125">
        <v>25</v>
      </c>
      <c r="C6" s="77" t="s">
        <v>291</v>
      </c>
      <c r="D6" s="67"/>
      <c r="E6" s="88" t="s">
        <v>48</v>
      </c>
      <c r="F6" s="125">
        <f>B6</f>
        <v>25</v>
      </c>
      <c r="G6" s="77" t="s">
        <v>290</v>
      </c>
    </row>
    <row r="7" spans="1:7" ht="45">
      <c r="A7" s="88" t="s">
        <v>47</v>
      </c>
      <c r="B7" s="125">
        <v>9</v>
      </c>
      <c r="C7" s="77" t="s">
        <v>288</v>
      </c>
      <c r="D7" s="67"/>
      <c r="E7" s="88" t="s">
        <v>47</v>
      </c>
      <c r="F7" s="125">
        <f>B7</f>
        <v>9</v>
      </c>
      <c r="G7" s="77" t="s">
        <v>289</v>
      </c>
    </row>
    <row r="8" spans="1:7" ht="45">
      <c r="A8" s="88" t="s">
        <v>148</v>
      </c>
      <c r="B8" s="125">
        <v>6</v>
      </c>
      <c r="C8" s="77" t="s">
        <v>147</v>
      </c>
      <c r="D8" s="67"/>
      <c r="E8" s="88" t="s">
        <v>148</v>
      </c>
      <c r="F8" s="125">
        <f>B8</f>
        <v>6</v>
      </c>
      <c r="G8" s="77" t="s">
        <v>147</v>
      </c>
    </row>
    <row r="9" spans="1:7" ht="45.75" thickBot="1">
      <c r="A9" s="88" t="s">
        <v>146</v>
      </c>
      <c r="B9" s="125">
        <v>0.01</v>
      </c>
      <c r="C9" s="77" t="s">
        <v>149</v>
      </c>
      <c r="D9" s="67"/>
      <c r="E9" s="88" t="s">
        <v>146</v>
      </c>
      <c r="F9" s="125">
        <f>B9</f>
        <v>0.01</v>
      </c>
      <c r="G9" s="77" t="s">
        <v>33</v>
      </c>
    </row>
    <row r="10" spans="1:7">
      <c r="A10" s="92" t="s">
        <v>145</v>
      </c>
      <c r="B10" s="126"/>
      <c r="C10" s="97" t="s">
        <v>175</v>
      </c>
      <c r="D10" s="241"/>
      <c r="E10" s="90" t="s">
        <v>39</v>
      </c>
      <c r="F10" s="128"/>
      <c r="G10" s="97" t="s">
        <v>175</v>
      </c>
    </row>
    <row r="11" spans="1:7" ht="45">
      <c r="A11" s="82" t="s">
        <v>43</v>
      </c>
      <c r="B11" s="125">
        <v>26.15</v>
      </c>
      <c r="C11" s="77" t="s">
        <v>286</v>
      </c>
      <c r="D11" s="67"/>
      <c r="E11" s="82" t="s">
        <v>150</v>
      </c>
      <c r="F11" s="125">
        <v>15</v>
      </c>
      <c r="G11" s="77" t="s">
        <v>153</v>
      </c>
    </row>
    <row r="12" spans="1:7" ht="34.5" customHeight="1" thickBot="1">
      <c r="A12" s="267"/>
      <c r="B12" s="125">
        <v>10.97</v>
      </c>
      <c r="C12" s="77" t="s">
        <v>287</v>
      </c>
      <c r="D12" s="67"/>
      <c r="E12" s="82" t="s">
        <v>150</v>
      </c>
      <c r="F12" s="125">
        <v>21.5</v>
      </c>
      <c r="G12" s="269" t="s">
        <v>126</v>
      </c>
    </row>
    <row r="13" spans="1:7" ht="15.75" thickBot="1">
      <c r="A13" s="298" t="s">
        <v>76</v>
      </c>
      <c r="B13" s="299"/>
      <c r="C13" s="97" t="s">
        <v>175</v>
      </c>
      <c r="D13" s="67"/>
      <c r="E13" s="82"/>
      <c r="F13" s="125"/>
      <c r="G13" s="77"/>
    </row>
    <row r="14" spans="1:7" ht="30">
      <c r="A14" s="82" t="s">
        <v>41</v>
      </c>
      <c r="B14" s="125">
        <v>795</v>
      </c>
      <c r="C14" s="77" t="s">
        <v>80</v>
      </c>
      <c r="D14" s="67"/>
      <c r="E14" s="90" t="s">
        <v>45</v>
      </c>
      <c r="F14" s="128"/>
      <c r="G14" s="97" t="s">
        <v>175</v>
      </c>
    </row>
    <row r="15" spans="1:7" ht="30">
      <c r="A15" s="82" t="s">
        <v>42</v>
      </c>
      <c r="B15" s="125">
        <v>450</v>
      </c>
      <c r="C15" s="77" t="s">
        <v>75</v>
      </c>
      <c r="D15" s="67"/>
      <c r="E15" s="148" t="s">
        <v>6</v>
      </c>
      <c r="F15" s="136">
        <f>'PRINTERS, AV, LAMPS, DOC CAMS'!B27</f>
        <v>7.45</v>
      </c>
      <c r="G15" s="72" t="str">
        <f>'PRINTERS, AV, LAMPS, DOC CAMS'!C27</f>
        <v>Headphone LS255 Labsonic Stereo Headphones black, works with Chromebooks, VENDOR: ACP DIRECT</v>
      </c>
    </row>
    <row r="16" spans="1:7" ht="30">
      <c r="A16" s="81" t="s">
        <v>6</v>
      </c>
      <c r="B16" s="125">
        <v>420</v>
      </c>
      <c r="C16" s="77" t="s">
        <v>154</v>
      </c>
      <c r="D16" s="67"/>
      <c r="E16" s="168"/>
      <c r="F16" s="169"/>
      <c r="G16" s="166" t="s">
        <v>74</v>
      </c>
    </row>
    <row r="17" spans="1:7" ht="45">
      <c r="A17" s="168" t="s">
        <v>52</v>
      </c>
      <c r="B17" s="169">
        <v>201.92</v>
      </c>
      <c r="C17" s="161" t="s">
        <v>81</v>
      </c>
      <c r="D17" s="67"/>
      <c r="E17" s="149"/>
      <c r="F17" s="125"/>
      <c r="G17" s="167" t="s">
        <v>71</v>
      </c>
    </row>
    <row r="18" spans="1:7" ht="45">
      <c r="A18" s="173" t="s">
        <v>82</v>
      </c>
      <c r="B18" s="169">
        <v>21</v>
      </c>
      <c r="C18" s="161" t="s">
        <v>78</v>
      </c>
      <c r="D18" s="67"/>
      <c r="E18" s="149" t="s">
        <v>6</v>
      </c>
      <c r="F18" s="125">
        <v>33</v>
      </c>
      <c r="G18" s="161" t="s">
        <v>151</v>
      </c>
    </row>
    <row r="19" spans="1:7" ht="45.75" thickBot="1">
      <c r="A19" s="168" t="s">
        <v>83</v>
      </c>
      <c r="B19" s="169">
        <v>16</v>
      </c>
      <c r="C19" s="161" t="s">
        <v>79</v>
      </c>
      <c r="D19" s="67"/>
      <c r="E19" s="149" t="s">
        <v>6</v>
      </c>
      <c r="F19" s="125">
        <v>14.85</v>
      </c>
      <c r="G19" s="268" t="s">
        <v>152</v>
      </c>
    </row>
    <row r="20" spans="1:7">
      <c r="A20" s="91" t="s">
        <v>45</v>
      </c>
      <c r="B20" s="126"/>
      <c r="C20" s="97" t="s">
        <v>175</v>
      </c>
      <c r="D20" s="67"/>
    </row>
    <row r="21" spans="1:7" ht="30">
      <c r="A21" s="148" t="s">
        <v>6</v>
      </c>
      <c r="B21" s="136">
        <f>'PRINTERS, AV, LAMPS, DOC CAMS'!B27</f>
        <v>7.45</v>
      </c>
      <c r="C21" s="72" t="str">
        <f>'PRINTERS, AV, LAMPS, DOC CAMS'!C27</f>
        <v>Headphone LS255 Labsonic Stereo Headphones black, works with Chromebooks, VENDOR: ACP DIRECT</v>
      </c>
      <c r="D21" s="67"/>
    </row>
    <row r="22" spans="1:7">
      <c r="A22" s="149"/>
      <c r="B22" s="125"/>
      <c r="C22" s="166" t="s">
        <v>74</v>
      </c>
      <c r="D22" s="67"/>
    </row>
    <row r="23" spans="1:7" ht="22.5">
      <c r="A23" s="149"/>
      <c r="B23" s="125"/>
      <c r="C23" s="167" t="s">
        <v>71</v>
      </c>
    </row>
    <row r="24" spans="1:7" ht="45">
      <c r="A24" s="160" t="s">
        <v>6</v>
      </c>
      <c r="B24" s="125">
        <v>33</v>
      </c>
      <c r="C24" s="161" t="s">
        <v>151</v>
      </c>
    </row>
    <row r="25" spans="1:7" ht="30">
      <c r="A25" s="149" t="s">
        <v>6</v>
      </c>
      <c r="B25" s="125">
        <v>14.85</v>
      </c>
      <c r="C25" s="268" t="s">
        <v>152</v>
      </c>
    </row>
    <row r="26" spans="1:7">
      <c r="A26" s="59"/>
      <c r="B26" s="59"/>
      <c r="C26" s="59"/>
    </row>
  </sheetData>
  <mergeCells count="7">
    <mergeCell ref="A13:B13"/>
    <mergeCell ref="E3:F3"/>
    <mergeCell ref="E1:F1"/>
    <mergeCell ref="E2:F2"/>
    <mergeCell ref="A1:B1"/>
    <mergeCell ref="A2:B2"/>
    <mergeCell ref="A3:B3"/>
  </mergeCells>
  <printOptions horizontalCentered="1"/>
  <pageMargins left="0.45" right="0.45" top="0.5" bottom="0.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249977111117893"/>
  </sheetPr>
  <dimension ref="A1:G29"/>
  <sheetViews>
    <sheetView zoomScale="89" zoomScaleNormal="89" workbookViewId="0">
      <selection sqref="A1:B1"/>
    </sheetView>
  </sheetViews>
  <sheetFormatPr defaultRowHeight="15"/>
  <cols>
    <col min="1" max="1" width="16.85546875" style="56" customWidth="1"/>
    <col min="2" max="2" width="10.85546875" style="134" bestFit="1" customWidth="1"/>
    <col min="3" max="3" width="68.7109375" style="58" customWidth="1"/>
    <col min="4" max="4" width="1.28515625" style="67" customWidth="1"/>
    <col min="5" max="5" width="16.85546875" style="56" customWidth="1"/>
    <col min="6" max="6" width="10.85546875" style="134" bestFit="1" customWidth="1"/>
    <col min="7" max="7" width="68.7109375" style="58" customWidth="1"/>
    <col min="8" max="16384" width="9.140625" style="59"/>
  </cols>
  <sheetData>
    <row r="1" spans="1:7">
      <c r="A1" s="302" t="str">
        <f>CHROMEBOOKS!A1:B1</f>
        <v>TEMPLATES SEPTEMBER 2020</v>
      </c>
      <c r="B1" s="323"/>
      <c r="C1" s="70" t="s">
        <v>178</v>
      </c>
      <c r="E1" s="302" t="str">
        <f>A1</f>
        <v>TEMPLATES SEPTEMBER 2020</v>
      </c>
      <c r="F1" s="303"/>
      <c r="G1" s="70" t="s">
        <v>180</v>
      </c>
    </row>
    <row r="2" spans="1:7" ht="15.75" thickBot="1">
      <c r="A2" s="317" t="s">
        <v>34</v>
      </c>
      <c r="B2" s="318"/>
      <c r="C2" s="74" t="s">
        <v>177</v>
      </c>
      <c r="E2" s="317" t="s">
        <v>34</v>
      </c>
      <c r="F2" s="318"/>
      <c r="G2" s="74" t="s">
        <v>177</v>
      </c>
    </row>
    <row r="3" spans="1:7" ht="15.75">
      <c r="A3" s="324" t="s">
        <v>277</v>
      </c>
      <c r="B3" s="325"/>
      <c r="C3" s="97" t="s">
        <v>175</v>
      </c>
      <c r="E3" s="319" t="s">
        <v>278</v>
      </c>
      <c r="F3" s="320"/>
      <c r="G3" s="97" t="s">
        <v>175</v>
      </c>
    </row>
    <row r="4" spans="1:7">
      <c r="A4" s="84" t="s">
        <v>52</v>
      </c>
      <c r="B4" s="130">
        <v>495</v>
      </c>
      <c r="C4" s="266" t="s">
        <v>232</v>
      </c>
      <c r="D4" s="67" t="s">
        <v>183</v>
      </c>
      <c r="E4" s="84" t="s">
        <v>52</v>
      </c>
      <c r="F4" s="130">
        <v>799.7</v>
      </c>
      <c r="G4" s="266" t="s">
        <v>191</v>
      </c>
    </row>
    <row r="5" spans="1:7">
      <c r="A5" s="85"/>
      <c r="B5" s="131"/>
      <c r="C5" s="213" t="s">
        <v>199</v>
      </c>
      <c r="E5" s="85"/>
      <c r="F5" s="131"/>
      <c r="G5" s="58" t="s">
        <v>200</v>
      </c>
    </row>
    <row r="6" spans="1:7">
      <c r="A6" s="85"/>
      <c r="B6" s="131"/>
      <c r="C6" s="213" t="s">
        <v>184</v>
      </c>
      <c r="E6" s="85"/>
      <c r="F6" s="131"/>
      <c r="G6" s="213" t="s">
        <v>192</v>
      </c>
    </row>
    <row r="7" spans="1:7" ht="28.5">
      <c r="A7" s="85"/>
      <c r="B7" s="131"/>
      <c r="C7" s="213" t="s">
        <v>185</v>
      </c>
      <c r="E7" s="85"/>
      <c r="F7" s="131"/>
      <c r="G7" s="213" t="s">
        <v>193</v>
      </c>
    </row>
    <row r="8" spans="1:7">
      <c r="A8" s="85"/>
      <c r="B8" s="131"/>
      <c r="C8" s="213" t="s">
        <v>186</v>
      </c>
      <c r="E8" s="85"/>
      <c r="F8" s="131"/>
      <c r="G8" s="213" t="s">
        <v>228</v>
      </c>
    </row>
    <row r="9" spans="1:7">
      <c r="A9" s="85"/>
      <c r="B9" s="131"/>
      <c r="C9" s="213" t="s">
        <v>187</v>
      </c>
      <c r="D9" s="241"/>
      <c r="E9" s="85"/>
      <c r="F9" s="131"/>
      <c r="G9" s="213" t="s">
        <v>194</v>
      </c>
    </row>
    <row r="10" spans="1:7">
      <c r="A10" s="85"/>
      <c r="B10" s="131"/>
      <c r="C10" s="213" t="s">
        <v>188</v>
      </c>
      <c r="E10" s="85"/>
      <c r="F10" s="131"/>
      <c r="G10" s="213" t="s">
        <v>188</v>
      </c>
    </row>
    <row r="11" spans="1:7">
      <c r="A11" s="85"/>
      <c r="B11" s="131"/>
      <c r="C11" s="213" t="s">
        <v>189</v>
      </c>
      <c r="E11" s="85"/>
      <c r="F11" s="131"/>
      <c r="G11" s="213" t="s">
        <v>195</v>
      </c>
    </row>
    <row r="12" spans="1:7">
      <c r="A12" s="85"/>
      <c r="B12" s="131"/>
      <c r="C12" s="213" t="s">
        <v>196</v>
      </c>
      <c r="E12" s="85"/>
      <c r="F12" s="131"/>
      <c r="G12" s="213" t="s">
        <v>196</v>
      </c>
    </row>
    <row r="13" spans="1:7">
      <c r="A13" s="85"/>
      <c r="B13" s="131"/>
      <c r="C13" s="213" t="s">
        <v>190</v>
      </c>
      <c r="E13" s="85"/>
      <c r="F13" s="131"/>
      <c r="G13" s="213" t="s">
        <v>190</v>
      </c>
    </row>
    <row r="14" spans="1:7">
      <c r="A14" s="85"/>
      <c r="B14" s="131"/>
      <c r="C14" s="213" t="s">
        <v>209</v>
      </c>
      <c r="E14" s="85"/>
      <c r="F14" s="131"/>
      <c r="G14" s="213" t="s">
        <v>209</v>
      </c>
    </row>
    <row r="15" spans="1:7">
      <c r="A15" s="85"/>
      <c r="B15" s="131"/>
      <c r="C15" s="213" t="s">
        <v>197</v>
      </c>
      <c r="E15" s="85"/>
      <c r="F15" s="131"/>
      <c r="G15" s="213" t="s">
        <v>201</v>
      </c>
    </row>
    <row r="16" spans="1:7" ht="15.75" thickBot="1">
      <c r="A16" s="85"/>
      <c r="B16" s="131"/>
      <c r="C16" s="270" t="s">
        <v>198</v>
      </c>
      <c r="E16" s="85"/>
      <c r="F16" s="131"/>
      <c r="G16" s="270" t="s">
        <v>198</v>
      </c>
    </row>
    <row r="17" spans="1:7">
      <c r="A17" s="315" t="s">
        <v>37</v>
      </c>
      <c r="B17" s="316"/>
      <c r="C17" s="97" t="s">
        <v>175</v>
      </c>
      <c r="E17" s="321" t="s">
        <v>37</v>
      </c>
      <c r="F17" s="322"/>
      <c r="G17" s="97" t="s">
        <v>175</v>
      </c>
    </row>
    <row r="18" spans="1:7" ht="45">
      <c r="A18" s="75" t="s">
        <v>19</v>
      </c>
      <c r="B18" s="158">
        <v>130.57</v>
      </c>
      <c r="C18" s="197" t="s">
        <v>279</v>
      </c>
      <c r="E18" s="75" t="s">
        <v>19</v>
      </c>
      <c r="F18" s="158">
        <f t="shared" ref="F18:G23" si="0">B18</f>
        <v>130.57</v>
      </c>
      <c r="G18" s="197" t="str">
        <f t="shared" si="0"/>
        <v>Lenovo ThinkVision T2224D 21.5" Inch LED Backlit LCD Monitor, NO WEBCAM, CDW# 4503932, Mfg# 61B1JAR1US,  CONTRACT: SOURCEWELL 081419-CDW Tech Catalog</v>
      </c>
    </row>
    <row r="19" spans="1:7" ht="45">
      <c r="A19" s="75" t="s">
        <v>19</v>
      </c>
      <c r="B19" s="158">
        <v>147.87</v>
      </c>
      <c r="C19" s="197" t="s">
        <v>280</v>
      </c>
      <c r="E19" s="75" t="s">
        <v>19</v>
      </c>
      <c r="F19" s="158">
        <f>B19</f>
        <v>147.87</v>
      </c>
      <c r="G19" s="197" t="str">
        <f>C19</f>
        <v>Lenovo ThinkCentre Tiny in one 22", Gen 3, LED Monitor, full HD (1080p), WITH WEBCAM, CDW# 4785947, Mfg# 10R1PAR1US, CONTRACT: SOURCEWELL 081419-CDW, Tech Catalog</v>
      </c>
    </row>
    <row r="20" spans="1:7" ht="45">
      <c r="A20" s="75" t="s">
        <v>19</v>
      </c>
      <c r="B20" s="158">
        <v>149</v>
      </c>
      <c r="C20" s="197" t="s">
        <v>284</v>
      </c>
      <c r="E20" s="75" t="s">
        <v>19</v>
      </c>
      <c r="F20" s="158">
        <f>B20</f>
        <v>149</v>
      </c>
      <c r="G20" s="197" t="str">
        <f>C20</f>
        <v>Lenovo ThinkVision E24-10, 23.8" LED Monitor, full HD (1080p), NO WEBCAM, CDW# 4803916, Mfg# 61B7JAR6US, CONTRACT: SOURCEWELL 081419-CDW Tech Catalog</v>
      </c>
    </row>
    <row r="21" spans="1:7" ht="45">
      <c r="A21" s="75" t="s">
        <v>19</v>
      </c>
      <c r="B21" s="158">
        <v>180.89</v>
      </c>
      <c r="C21" s="197" t="s">
        <v>281</v>
      </c>
      <c r="E21" s="75" t="s">
        <v>19</v>
      </c>
      <c r="F21" s="158">
        <f t="shared" si="0"/>
        <v>180.89</v>
      </c>
      <c r="G21" s="197" t="str">
        <f t="shared" si="0"/>
        <v>Lenovo ThinkCentre Tiny in one 24", Gen 3, LED Monitor, Full HD (1080p), WITH WEBCAM, CDW# 4785950, Mfg# 10QYPAR1US CONTRACT: SOURCEWELL 081419-CDW Tech Catalog</v>
      </c>
    </row>
    <row r="22" spans="1:7" ht="30">
      <c r="A22" s="75" t="s">
        <v>19</v>
      </c>
      <c r="B22" s="158">
        <v>299.56</v>
      </c>
      <c r="C22" s="197" t="s">
        <v>282</v>
      </c>
      <c r="E22" s="75" t="s">
        <v>19</v>
      </c>
      <c r="F22" s="158">
        <f>B22</f>
        <v>299.56</v>
      </c>
      <c r="G22" s="197" t="str">
        <f>C22</f>
        <v>Lenovo Thinkvision P27h, 27", LED monitor, NO WEBCAM CDW# 4548820, Mfg# 61AFGAR1US,  CONTRACT: SOURCEWELL 081419-CDW Teach Catalog</v>
      </c>
    </row>
    <row r="23" spans="1:7" ht="45">
      <c r="A23" s="75" t="s">
        <v>19</v>
      </c>
      <c r="B23" s="158">
        <v>340.9</v>
      </c>
      <c r="C23" s="197" t="s">
        <v>285</v>
      </c>
      <c r="E23" s="75" t="s">
        <v>19</v>
      </c>
      <c r="F23" s="158">
        <f t="shared" si="0"/>
        <v>340.9</v>
      </c>
      <c r="G23" s="197" t="str">
        <f t="shared" si="0"/>
        <v>Lenovo ThinkCentre Tiny in one, 27", LED Monitor, WITH WEBCAM, CDW#5483720,Mfg# 10YFRAR1US CONTRACT: SOURCEWELL 081419-CDW Tech Catalog</v>
      </c>
    </row>
    <row r="24" spans="1:7" ht="30.75" thickBot="1">
      <c r="A24" s="292" t="s">
        <v>36</v>
      </c>
      <c r="B24" s="132">
        <v>5</v>
      </c>
      <c r="C24" s="77" t="s">
        <v>202</v>
      </c>
      <c r="E24" s="292" t="s">
        <v>36</v>
      </c>
      <c r="F24" s="132">
        <v>5</v>
      </c>
      <c r="G24" s="77" t="str">
        <f>C24</f>
        <v>Recycling Fee (15"-35" screen) CDW# 654810</v>
      </c>
    </row>
    <row r="25" spans="1:7">
      <c r="A25" s="315" t="s">
        <v>35</v>
      </c>
      <c r="B25" s="316"/>
      <c r="C25" s="97" t="s">
        <v>175</v>
      </c>
      <c r="E25" s="321" t="s">
        <v>35</v>
      </c>
      <c r="F25" s="322"/>
      <c r="G25" s="97" t="s">
        <v>175</v>
      </c>
    </row>
    <row r="26" spans="1:7">
      <c r="A26" s="309" t="s">
        <v>171</v>
      </c>
      <c r="B26" s="310"/>
      <c r="C26" s="311"/>
      <c r="E26" s="309" t="s">
        <v>171</v>
      </c>
      <c r="F26" s="310"/>
      <c r="G26" s="311"/>
    </row>
    <row r="27" spans="1:7" ht="30" customHeight="1">
      <c r="A27" s="312"/>
      <c r="B27" s="313"/>
      <c r="C27" s="314"/>
      <c r="E27" s="312"/>
      <c r="F27" s="313"/>
      <c r="G27" s="314"/>
    </row>
    <row r="28" spans="1:7">
      <c r="A28" s="278"/>
      <c r="B28" s="279"/>
      <c r="C28" s="280"/>
      <c r="E28" s="75"/>
      <c r="F28" s="132"/>
      <c r="G28" s="77"/>
    </row>
    <row r="29" spans="1:7" ht="30">
      <c r="A29" s="75" t="s">
        <v>19</v>
      </c>
      <c r="B29" s="132">
        <v>26.32</v>
      </c>
      <c r="C29" s="77" t="s">
        <v>283</v>
      </c>
      <c r="E29" s="75" t="s">
        <v>19</v>
      </c>
      <c r="F29" s="132">
        <f>B29</f>
        <v>26.32</v>
      </c>
      <c r="G29" s="77" t="str">
        <f>C29</f>
        <v>Lenovo USB Soundbar (fits on monitor) 0A36190 CONTRACT: SOURCEWELL 081419-CDW Tech Catalog</v>
      </c>
    </row>
  </sheetData>
  <mergeCells count="12">
    <mergeCell ref="A26:C27"/>
    <mergeCell ref="E26:G27"/>
    <mergeCell ref="A25:B25"/>
    <mergeCell ref="E1:F1"/>
    <mergeCell ref="E2:F2"/>
    <mergeCell ref="E3:F3"/>
    <mergeCell ref="E17:F17"/>
    <mergeCell ref="E25:F25"/>
    <mergeCell ref="A1:B1"/>
    <mergeCell ref="A2:B2"/>
    <mergeCell ref="A3:B3"/>
    <mergeCell ref="A17:B17"/>
  </mergeCells>
  <printOptions horizontalCentered="1"/>
  <pageMargins left="0.45" right="0.45" top="0.5" bottom="0.5" header="0.3" footer="0.3"/>
  <pageSetup scale="99" orientation="portrait" r:id="rId1"/>
  <colBreaks count="1" manualBreakCount="1">
    <brk id="4" max="5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tint="-0.499984740745262"/>
    <pageSetUpPr fitToPage="1"/>
  </sheetPr>
  <dimension ref="A1:G58"/>
  <sheetViews>
    <sheetView zoomScale="90" zoomScaleNormal="90" workbookViewId="0">
      <selection activeCell="A2" sqref="A1:B2"/>
    </sheetView>
  </sheetViews>
  <sheetFormatPr defaultRowHeight="15"/>
  <cols>
    <col min="1" max="1" width="15.7109375" style="56" customWidth="1"/>
    <col min="2" max="2" width="12.140625" style="134" customWidth="1"/>
    <col min="3" max="3" width="69.7109375" style="58" customWidth="1"/>
    <col min="4" max="4" width="1.5703125" style="69" customWidth="1"/>
    <col min="5" max="5" width="15.7109375" style="56" customWidth="1"/>
    <col min="6" max="6" width="12.28515625" style="134" customWidth="1"/>
    <col min="7" max="7" width="69.7109375" style="58" customWidth="1"/>
    <col min="8" max="16384" width="9.140625" style="69"/>
  </cols>
  <sheetData>
    <row r="1" spans="1:7">
      <c r="A1" s="302" t="str">
        <f>DESKTOPS!A1:B1</f>
        <v>TEMPLATES SEPTEMBER 2020</v>
      </c>
      <c r="B1" s="323"/>
      <c r="C1" s="70" t="s">
        <v>178</v>
      </c>
      <c r="D1" s="68"/>
      <c r="E1" s="302" t="str">
        <f>A1</f>
        <v>TEMPLATES SEPTEMBER 2020</v>
      </c>
      <c r="F1" s="303"/>
      <c r="G1" s="70" t="s">
        <v>178</v>
      </c>
    </row>
    <row r="2" spans="1:7" ht="15.75" thickBot="1">
      <c r="A2" s="326" t="str">
        <f>DESKTOPS!A2:B2</f>
        <v>VENDOR: CDWG</v>
      </c>
      <c r="B2" s="327"/>
      <c r="C2" s="71" t="s">
        <v>182</v>
      </c>
      <c r="D2" s="68"/>
      <c r="E2" s="326" t="str">
        <f>A2</f>
        <v>VENDOR: CDWG</v>
      </c>
      <c r="F2" s="327"/>
      <c r="G2" s="71" t="s">
        <v>182</v>
      </c>
    </row>
    <row r="3" spans="1:7" ht="15.75">
      <c r="A3" s="287" t="s">
        <v>277</v>
      </c>
      <c r="B3" s="135"/>
      <c r="C3" s="97" t="s">
        <v>175</v>
      </c>
      <c r="D3" s="68"/>
      <c r="E3" s="287" t="s">
        <v>278</v>
      </c>
      <c r="F3" s="135"/>
      <c r="G3" s="97" t="s">
        <v>175</v>
      </c>
    </row>
    <row r="4" spans="1:7" s="175" customFormat="1">
      <c r="A4" s="248" t="s">
        <v>52</v>
      </c>
      <c r="B4" s="156">
        <v>792.01</v>
      </c>
      <c r="C4" s="265" t="s">
        <v>270</v>
      </c>
      <c r="D4" s="201"/>
      <c r="E4" s="248" t="s">
        <v>52</v>
      </c>
      <c r="F4" s="156">
        <v>1061.5</v>
      </c>
      <c r="G4" s="265" t="s">
        <v>262</v>
      </c>
    </row>
    <row r="5" spans="1:7" s="175" customFormat="1" ht="25.5" customHeight="1">
      <c r="A5" s="199"/>
      <c r="B5" s="200"/>
      <c r="C5" s="213" t="s">
        <v>264</v>
      </c>
      <c r="D5" s="201"/>
      <c r="E5" s="199"/>
      <c r="F5" s="200"/>
      <c r="G5" s="213" t="s">
        <v>210</v>
      </c>
    </row>
    <row r="6" spans="1:7" s="175" customFormat="1">
      <c r="A6" s="199"/>
      <c r="B6" s="200"/>
      <c r="C6" s="270" t="s">
        <v>265</v>
      </c>
      <c r="D6" s="201"/>
      <c r="E6" s="199"/>
      <c r="F6" s="200"/>
      <c r="G6" s="213" t="s">
        <v>273</v>
      </c>
    </row>
    <row r="7" spans="1:7" s="175" customFormat="1" ht="14.25">
      <c r="A7" s="199"/>
      <c r="B7" s="200"/>
      <c r="C7" s="213" t="s">
        <v>125</v>
      </c>
      <c r="D7" s="201"/>
      <c r="E7" s="199"/>
      <c r="F7" s="200"/>
      <c r="G7" s="213" t="s">
        <v>274</v>
      </c>
    </row>
    <row r="8" spans="1:7" s="175" customFormat="1">
      <c r="A8" s="199"/>
      <c r="B8" s="200"/>
      <c r="C8" s="213" t="s">
        <v>266</v>
      </c>
      <c r="D8" s="201"/>
      <c r="E8" s="199"/>
      <c r="F8" s="200"/>
      <c r="G8" s="213" t="s">
        <v>271</v>
      </c>
    </row>
    <row r="9" spans="1:7" s="175" customFormat="1" ht="14.25">
      <c r="A9" s="199"/>
      <c r="B9" s="200"/>
      <c r="C9" s="213" t="s">
        <v>203</v>
      </c>
      <c r="D9" s="242"/>
      <c r="E9" s="199"/>
      <c r="F9" s="200"/>
      <c r="G9" s="213" t="s">
        <v>203</v>
      </c>
    </row>
    <row r="10" spans="1:7" s="175" customFormat="1">
      <c r="A10" s="199"/>
      <c r="B10" s="200"/>
      <c r="C10" s="213" t="s">
        <v>268</v>
      </c>
      <c r="D10" s="201"/>
      <c r="E10" s="199"/>
      <c r="F10" s="200"/>
      <c r="G10" s="213" t="s">
        <v>233</v>
      </c>
    </row>
    <row r="11" spans="1:7" s="175" customFormat="1">
      <c r="A11" s="199"/>
      <c r="B11" s="200"/>
      <c r="C11" s="213" t="s">
        <v>267</v>
      </c>
      <c r="D11" s="201"/>
      <c r="E11" s="199"/>
      <c r="F11" s="200"/>
      <c r="G11" s="213" t="s">
        <v>234</v>
      </c>
    </row>
    <row r="12" spans="1:7" s="175" customFormat="1" ht="14.25">
      <c r="A12" s="199"/>
      <c r="B12" s="200"/>
      <c r="C12" s="213" t="s">
        <v>188</v>
      </c>
      <c r="D12" s="201"/>
      <c r="E12" s="199"/>
      <c r="F12" s="200"/>
      <c r="G12" s="213" t="s">
        <v>211</v>
      </c>
    </row>
    <row r="13" spans="1:7" s="175" customFormat="1" ht="14.25">
      <c r="A13" s="199"/>
      <c r="B13" s="200"/>
      <c r="C13" s="213" t="s">
        <v>204</v>
      </c>
      <c r="D13" s="201"/>
      <c r="E13" s="199"/>
      <c r="F13" s="200"/>
      <c r="G13" s="213" t="s">
        <v>212</v>
      </c>
    </row>
    <row r="14" spans="1:7" s="175" customFormat="1" ht="14.25">
      <c r="A14" s="199"/>
      <c r="B14" s="200"/>
      <c r="C14" s="213" t="s">
        <v>205</v>
      </c>
      <c r="D14" s="201"/>
      <c r="E14" s="199"/>
      <c r="F14" s="200"/>
      <c r="G14" s="213" t="s">
        <v>213</v>
      </c>
    </row>
    <row r="15" spans="1:7" s="175" customFormat="1" ht="14.25">
      <c r="A15" s="199"/>
      <c r="B15" s="200"/>
      <c r="C15" s="213" t="s">
        <v>206</v>
      </c>
      <c r="D15" s="201"/>
      <c r="E15" s="199"/>
      <c r="F15" s="200"/>
      <c r="G15" s="213" t="s">
        <v>214</v>
      </c>
    </row>
    <row r="16" spans="1:7" s="175" customFormat="1" ht="14.25">
      <c r="A16" s="199"/>
      <c r="B16" s="200"/>
      <c r="C16" s="213" t="s">
        <v>207</v>
      </c>
      <c r="D16" s="201"/>
      <c r="E16" s="199"/>
      <c r="F16" s="200"/>
      <c r="G16" s="213" t="s">
        <v>208</v>
      </c>
    </row>
    <row r="17" spans="1:7" s="175" customFormat="1" ht="14.25">
      <c r="A17" s="199"/>
      <c r="B17" s="200"/>
      <c r="C17" s="213" t="s">
        <v>208</v>
      </c>
      <c r="D17" s="201"/>
      <c r="E17" s="199"/>
      <c r="F17" s="200"/>
      <c r="G17" s="213" t="s">
        <v>215</v>
      </c>
    </row>
    <row r="18" spans="1:7" s="175" customFormat="1" ht="14.25">
      <c r="A18" s="199"/>
      <c r="B18" s="200"/>
      <c r="C18" s="213" t="s">
        <v>269</v>
      </c>
      <c r="D18" s="201"/>
      <c r="E18" s="199"/>
      <c r="F18" s="200"/>
      <c r="G18" s="213" t="s">
        <v>216</v>
      </c>
    </row>
    <row r="19" spans="1:7" s="175" customFormat="1" ht="14.25">
      <c r="A19" s="199"/>
      <c r="B19" s="200"/>
      <c r="C19" s="213" t="s">
        <v>216</v>
      </c>
      <c r="D19" s="201"/>
      <c r="E19" s="199"/>
      <c r="F19" s="200"/>
      <c r="G19" s="213"/>
    </row>
    <row r="20" spans="1:7" s="175" customFormat="1">
      <c r="A20" s="199"/>
      <c r="B20" s="200"/>
      <c r="C20" s="270"/>
      <c r="D20" s="201"/>
      <c r="E20" s="271"/>
      <c r="F20" s="200"/>
      <c r="G20" s="270"/>
    </row>
    <row r="21" spans="1:7" s="175" customFormat="1">
      <c r="A21" s="249" t="s">
        <v>46</v>
      </c>
      <c r="B21" s="158">
        <v>5</v>
      </c>
      <c r="C21" s="77" t="s">
        <v>218</v>
      </c>
      <c r="D21" s="201"/>
      <c r="E21" s="251" t="s">
        <v>46</v>
      </c>
      <c r="F21" s="158">
        <v>4</v>
      </c>
      <c r="G21" s="252" t="s">
        <v>217</v>
      </c>
    </row>
    <row r="22" spans="1:7" s="175" customFormat="1" ht="25.5">
      <c r="A22" s="249" t="s">
        <v>48</v>
      </c>
      <c r="B22" s="158">
        <v>21.5</v>
      </c>
      <c r="C22" s="275" t="s">
        <v>235</v>
      </c>
      <c r="D22" s="201"/>
      <c r="E22" s="251" t="s">
        <v>48</v>
      </c>
      <c r="F22" s="158">
        <f>B22</f>
        <v>21.5</v>
      </c>
      <c r="G22" s="275" t="str">
        <f>C22</f>
        <v xml:space="preserve">Laptop Bag - Kensington LS240, upto 14.4", CONTRACT: CALSAVE TECH 530067 </v>
      </c>
    </row>
    <row r="23" spans="1:7" s="175" customFormat="1" ht="12.75">
      <c r="A23" s="309" t="s">
        <v>171</v>
      </c>
      <c r="B23" s="310"/>
      <c r="C23" s="311"/>
      <c r="D23" s="201"/>
      <c r="E23" s="309" t="s">
        <v>171</v>
      </c>
      <c r="F23" s="310"/>
      <c r="G23" s="311"/>
    </row>
    <row r="24" spans="1:7" s="175" customFormat="1" ht="39" customHeight="1">
      <c r="A24" s="312"/>
      <c r="B24" s="313"/>
      <c r="C24" s="314"/>
      <c r="D24" s="201"/>
      <c r="E24" s="312"/>
      <c r="F24" s="313"/>
      <c r="G24" s="314"/>
    </row>
    <row r="25" spans="1:7" s="175" customFormat="1" ht="12.75">
      <c r="A25" s="254" t="s">
        <v>6</v>
      </c>
      <c r="B25" s="158">
        <v>173.79</v>
      </c>
      <c r="C25" s="250" t="s">
        <v>239</v>
      </c>
      <c r="D25" s="201"/>
      <c r="E25" s="253" t="s">
        <v>6</v>
      </c>
      <c r="F25" s="158">
        <v>173.79</v>
      </c>
      <c r="G25" s="252" t="s">
        <v>239</v>
      </c>
    </row>
    <row r="26" spans="1:7" s="175" customFormat="1" ht="12.75">
      <c r="A26" s="254" t="s">
        <v>6</v>
      </c>
      <c r="B26" s="158">
        <v>21.9</v>
      </c>
      <c r="C26" s="250" t="s">
        <v>240</v>
      </c>
      <c r="D26" s="201"/>
      <c r="E26" s="253" t="s">
        <v>6</v>
      </c>
      <c r="F26" s="158">
        <v>21.9</v>
      </c>
      <c r="G26" s="252" t="s">
        <v>240</v>
      </c>
    </row>
    <row r="27" spans="1:7" s="175" customFormat="1" ht="12.75">
      <c r="A27" s="254" t="s">
        <v>6</v>
      </c>
      <c r="B27" s="158">
        <v>17.239999999999998</v>
      </c>
      <c r="C27" s="250" t="s">
        <v>241</v>
      </c>
      <c r="D27" s="201"/>
      <c r="E27" s="253" t="s">
        <v>6</v>
      </c>
      <c r="F27" s="158">
        <v>64</v>
      </c>
      <c r="G27" s="252" t="s">
        <v>242</v>
      </c>
    </row>
    <row r="28" spans="1:7" s="175" customFormat="1" ht="12.75">
      <c r="D28" s="201"/>
      <c r="E28" s="253" t="s">
        <v>6</v>
      </c>
      <c r="F28" s="158">
        <v>44</v>
      </c>
      <c r="G28" s="252" t="s">
        <v>243</v>
      </c>
    </row>
    <row r="29" spans="1:7" s="175" customFormat="1" ht="13.5" thickBot="1">
      <c r="A29" s="201"/>
      <c r="B29" s="255"/>
      <c r="C29" s="256"/>
      <c r="D29" s="201"/>
      <c r="E29"/>
      <c r="F29"/>
      <c r="G29"/>
    </row>
    <row r="30" spans="1:7">
      <c r="A30" s="302" t="str">
        <f>A1</f>
        <v>TEMPLATES SEPTEMBER 2020</v>
      </c>
      <c r="B30" s="303"/>
      <c r="C30" s="70" t="s">
        <v>38</v>
      </c>
      <c r="D30" s="68"/>
      <c r="E30" s="69"/>
      <c r="F30" s="69"/>
      <c r="G30" s="69"/>
    </row>
    <row r="31" spans="1:7" ht="15.75" thickBot="1">
      <c r="A31" s="326" t="str">
        <f>A2</f>
        <v>VENDOR: CDWG</v>
      </c>
      <c r="B31" s="327"/>
      <c r="C31" s="71" t="s">
        <v>40</v>
      </c>
      <c r="D31" s="68"/>
      <c r="E31" s="69"/>
      <c r="F31" s="69"/>
      <c r="G31" s="69"/>
    </row>
    <row r="32" spans="1:7" ht="15.75">
      <c r="A32" s="287" t="s">
        <v>251</v>
      </c>
      <c r="B32" s="135"/>
      <c r="C32" s="97" t="s">
        <v>175</v>
      </c>
      <c r="D32" s="68"/>
      <c r="E32" s="69"/>
      <c r="F32" s="69"/>
      <c r="G32" s="69"/>
    </row>
    <row r="33" spans="1:7">
      <c r="A33" s="251" t="s">
        <v>52</v>
      </c>
      <c r="B33" s="272">
        <v>1375</v>
      </c>
      <c r="C33" s="265" t="s">
        <v>252</v>
      </c>
      <c r="D33" s="68"/>
      <c r="E33" s="69"/>
      <c r="F33" s="69"/>
      <c r="G33" s="69"/>
    </row>
    <row r="34" spans="1:7">
      <c r="A34" s="328"/>
      <c r="B34" s="329"/>
      <c r="C34" s="213" t="s">
        <v>223</v>
      </c>
      <c r="D34" s="58"/>
      <c r="E34" s="69"/>
      <c r="F34" s="69"/>
      <c r="G34" s="69"/>
    </row>
    <row r="35" spans="1:7" ht="29.25">
      <c r="A35" s="330"/>
      <c r="B35" s="331"/>
      <c r="C35" s="213" t="s">
        <v>236</v>
      </c>
      <c r="D35" s="58"/>
      <c r="E35" s="69"/>
      <c r="F35" s="69"/>
      <c r="G35" s="69"/>
    </row>
    <row r="36" spans="1:7">
      <c r="A36" s="330"/>
      <c r="B36" s="331"/>
      <c r="C36" s="213" t="s">
        <v>237</v>
      </c>
      <c r="D36" s="58"/>
      <c r="E36" s="69"/>
      <c r="F36" s="69"/>
      <c r="G36" s="69"/>
    </row>
    <row r="37" spans="1:7">
      <c r="A37" s="330"/>
      <c r="B37" s="331"/>
      <c r="C37" s="213" t="s">
        <v>124</v>
      </c>
      <c r="D37" s="58"/>
      <c r="E37" s="69"/>
      <c r="F37" s="69"/>
      <c r="G37" s="69"/>
    </row>
    <row r="38" spans="1:7">
      <c r="A38" s="330"/>
      <c r="B38" s="331"/>
      <c r="C38" s="213" t="s">
        <v>125</v>
      </c>
      <c r="D38" s="58"/>
      <c r="E38" s="69"/>
      <c r="F38" s="69"/>
      <c r="G38" s="69"/>
    </row>
    <row r="39" spans="1:7">
      <c r="A39" s="330"/>
      <c r="B39" s="331"/>
      <c r="C39" s="213" t="s">
        <v>272</v>
      </c>
      <c r="D39" s="58"/>
      <c r="E39" s="69"/>
      <c r="F39" s="69"/>
      <c r="G39" s="69"/>
    </row>
    <row r="40" spans="1:7">
      <c r="A40" s="330"/>
      <c r="B40" s="331"/>
      <c r="C40" s="213" t="s">
        <v>238</v>
      </c>
      <c r="D40" s="58"/>
      <c r="E40" s="69"/>
      <c r="F40" s="69"/>
      <c r="G40" s="69"/>
    </row>
    <row r="41" spans="1:7">
      <c r="A41" s="330"/>
      <c r="B41" s="331"/>
      <c r="C41" s="213" t="s">
        <v>224</v>
      </c>
      <c r="D41" s="58"/>
      <c r="E41" s="69"/>
      <c r="F41" s="69"/>
      <c r="G41" s="69"/>
    </row>
    <row r="42" spans="1:7">
      <c r="A42" s="330"/>
      <c r="B42" s="331"/>
      <c r="C42" s="213" t="s">
        <v>225</v>
      </c>
      <c r="D42" s="58"/>
      <c r="E42" s="69"/>
      <c r="F42" s="69"/>
      <c r="G42" s="69"/>
    </row>
    <row r="43" spans="1:7">
      <c r="A43" s="330"/>
      <c r="B43" s="331"/>
      <c r="C43" s="213" t="s">
        <v>206</v>
      </c>
      <c r="D43" s="58"/>
      <c r="E43" s="69"/>
      <c r="F43" s="69"/>
      <c r="G43" s="69"/>
    </row>
    <row r="44" spans="1:7">
      <c r="A44" s="330"/>
      <c r="B44" s="331"/>
      <c r="C44" s="213" t="s">
        <v>226</v>
      </c>
      <c r="D44" s="58"/>
      <c r="E44" s="69"/>
      <c r="F44" s="69"/>
      <c r="G44" s="69"/>
    </row>
    <row r="45" spans="1:7">
      <c r="A45" s="330"/>
      <c r="B45" s="331"/>
      <c r="C45" s="213" t="s">
        <v>209</v>
      </c>
      <c r="D45" s="58"/>
      <c r="E45" s="69"/>
      <c r="F45" s="69"/>
      <c r="G45" s="69"/>
    </row>
    <row r="46" spans="1:7">
      <c r="A46" s="330"/>
      <c r="B46" s="331"/>
      <c r="C46" s="213" t="s">
        <v>227</v>
      </c>
      <c r="D46" s="58"/>
      <c r="E46" s="69"/>
      <c r="F46" s="69"/>
      <c r="G46" s="69"/>
    </row>
    <row r="47" spans="1:7">
      <c r="A47" s="330"/>
      <c r="B47" s="331"/>
      <c r="C47" s="213" t="s">
        <v>216</v>
      </c>
      <c r="D47" s="58"/>
      <c r="E47" s="69"/>
      <c r="F47" s="69"/>
      <c r="G47" s="69"/>
    </row>
    <row r="48" spans="1:7">
      <c r="A48" s="330"/>
      <c r="B48" s="331"/>
      <c r="C48" s="69"/>
      <c r="D48" s="58"/>
      <c r="E48" s="69"/>
      <c r="F48" s="69"/>
      <c r="G48" s="69"/>
    </row>
    <row r="49" spans="1:7">
      <c r="A49" s="251" t="s">
        <v>46</v>
      </c>
      <c r="B49" s="158">
        <v>4</v>
      </c>
      <c r="C49" s="252" t="s">
        <v>217</v>
      </c>
      <c r="D49" s="58"/>
      <c r="E49" s="69"/>
      <c r="F49" s="69"/>
      <c r="G49" s="69"/>
    </row>
    <row r="50" spans="1:7">
      <c r="A50" s="251" t="s">
        <v>48</v>
      </c>
      <c r="B50" s="158">
        <f>B22</f>
        <v>21.5</v>
      </c>
      <c r="C50" s="246" t="str">
        <f>C22</f>
        <v xml:space="preserve">Laptop Bag - Kensington LS240, upto 14.4", CONTRACT: CALSAVE TECH 530067 </v>
      </c>
      <c r="D50" s="58"/>
      <c r="E50" s="69"/>
      <c r="F50" s="69"/>
      <c r="G50" s="69"/>
    </row>
    <row r="51" spans="1:7">
      <c r="A51" s="309" t="s">
        <v>171</v>
      </c>
      <c r="B51" s="310"/>
      <c r="C51" s="311"/>
      <c r="D51" s="58"/>
      <c r="E51" s="69"/>
      <c r="F51" s="69"/>
      <c r="G51" s="69"/>
    </row>
    <row r="52" spans="1:7" ht="31.5" customHeight="1">
      <c r="A52" s="312"/>
      <c r="B52" s="313"/>
      <c r="C52" s="314"/>
      <c r="D52" s="58"/>
      <c r="E52" s="69"/>
      <c r="F52" s="69"/>
      <c r="G52" s="69"/>
    </row>
    <row r="53" spans="1:7">
      <c r="A53" s="253" t="s">
        <v>6</v>
      </c>
      <c r="B53" s="262">
        <v>173.79</v>
      </c>
      <c r="C53" s="174" t="s">
        <v>239</v>
      </c>
      <c r="D53" s="58"/>
      <c r="E53" s="69"/>
      <c r="F53" s="69"/>
      <c r="G53" s="69"/>
    </row>
    <row r="54" spans="1:7">
      <c r="A54" s="253" t="s">
        <v>6</v>
      </c>
      <c r="B54" s="262">
        <v>252.79</v>
      </c>
      <c r="C54" s="174" t="s">
        <v>244</v>
      </c>
      <c r="D54" s="58"/>
      <c r="E54" s="69"/>
      <c r="F54" s="69"/>
      <c r="G54" s="69"/>
    </row>
    <row r="55" spans="1:7">
      <c r="A55" s="253" t="s">
        <v>6</v>
      </c>
      <c r="B55" s="262">
        <v>21.9</v>
      </c>
      <c r="C55" s="174" t="s">
        <v>240</v>
      </c>
      <c r="D55" s="58"/>
    </row>
    <row r="56" spans="1:7">
      <c r="A56" s="253" t="s">
        <v>6</v>
      </c>
      <c r="B56" s="262">
        <v>64</v>
      </c>
      <c r="C56" s="174" t="s">
        <v>242</v>
      </c>
      <c r="D56" s="58"/>
    </row>
    <row r="57" spans="1:7">
      <c r="D57" s="58"/>
    </row>
    <row r="58" spans="1:7">
      <c r="D58" s="58"/>
    </row>
  </sheetData>
  <mergeCells count="10">
    <mergeCell ref="A51:C52"/>
    <mergeCell ref="A34:B48"/>
    <mergeCell ref="A31:B31"/>
    <mergeCell ref="A1:B1"/>
    <mergeCell ref="A2:B2"/>
    <mergeCell ref="E1:F1"/>
    <mergeCell ref="E2:F2"/>
    <mergeCell ref="A30:B30"/>
    <mergeCell ref="A23:C24"/>
    <mergeCell ref="E23:G24"/>
  </mergeCells>
  <printOptions horizontalCentered="1"/>
  <pageMargins left="0.45" right="0.45" top="0.5" bottom="0.5" header="0.3" footer="0.3"/>
  <pageSetup fitToWidth="2" orientation="portrait" r:id="rId1"/>
  <colBreaks count="1" manualBreakCount="1">
    <brk id="4" max="3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CCC"/>
  </sheetPr>
  <dimension ref="A1:G32"/>
  <sheetViews>
    <sheetView zoomScale="96" zoomScaleNormal="96" workbookViewId="0">
      <selection sqref="A1:B1"/>
    </sheetView>
  </sheetViews>
  <sheetFormatPr defaultRowHeight="15"/>
  <cols>
    <col min="1" max="1" width="16.85546875" style="56" customWidth="1"/>
    <col min="2" max="2" width="10.85546875" style="134" bestFit="1" customWidth="1"/>
    <col min="3" max="3" width="68.7109375" style="58" customWidth="1"/>
    <col min="4" max="4" width="1.28515625" style="67" customWidth="1"/>
    <col min="5" max="5" width="16.85546875" style="56" customWidth="1"/>
    <col min="6" max="6" width="10.85546875" style="134" bestFit="1" customWidth="1"/>
    <col min="7" max="7" width="68.7109375" style="58" customWidth="1"/>
  </cols>
  <sheetData>
    <row r="1" spans="1:7">
      <c r="A1" s="302" t="str">
        <f>LAPTOPS!A1:B1</f>
        <v>TEMPLATES SEPTEMBER 2020</v>
      </c>
      <c r="B1" s="323"/>
      <c r="C1" s="70" t="s">
        <v>178</v>
      </c>
      <c r="E1" s="302" t="str">
        <f>A1</f>
        <v>TEMPLATES SEPTEMBER 2020</v>
      </c>
      <c r="F1" s="303"/>
      <c r="G1" s="70" t="s">
        <v>178</v>
      </c>
    </row>
    <row r="2" spans="1:7" ht="15.75" thickBot="1">
      <c r="A2" s="317" t="s">
        <v>229</v>
      </c>
      <c r="B2" s="318"/>
      <c r="C2" s="74" t="s">
        <v>177</v>
      </c>
      <c r="E2" s="317" t="s">
        <v>229</v>
      </c>
      <c r="F2" s="318"/>
      <c r="G2" s="74" t="s">
        <v>177</v>
      </c>
    </row>
    <row r="3" spans="1:7" ht="15.75">
      <c r="A3" s="324" t="s">
        <v>277</v>
      </c>
      <c r="B3" s="332"/>
      <c r="C3" s="97" t="s">
        <v>175</v>
      </c>
      <c r="E3" s="319" t="s">
        <v>278</v>
      </c>
      <c r="F3" s="333"/>
      <c r="G3" s="97" t="s">
        <v>175</v>
      </c>
    </row>
    <row r="4" spans="1:7" ht="330">
      <c r="A4" s="184" t="s">
        <v>52</v>
      </c>
      <c r="B4" s="132">
        <v>1319.75</v>
      </c>
      <c r="C4" s="161" t="s">
        <v>230</v>
      </c>
      <c r="D4" s="224"/>
      <c r="E4" s="184" t="s">
        <v>52</v>
      </c>
      <c r="F4" s="132">
        <v>1731.42</v>
      </c>
      <c r="G4" s="161" t="s">
        <v>231</v>
      </c>
    </row>
    <row r="5" spans="1:7" ht="45">
      <c r="A5" s="184" t="s">
        <v>106</v>
      </c>
      <c r="B5" s="132">
        <v>85</v>
      </c>
      <c r="C5" s="161" t="s">
        <v>158</v>
      </c>
      <c r="D5" s="224"/>
      <c r="E5" s="184" t="s">
        <v>107</v>
      </c>
      <c r="F5" s="132">
        <f t="shared" ref="F5:G12" si="0">B5</f>
        <v>85</v>
      </c>
      <c r="G5" s="161" t="str">
        <f t="shared" si="0"/>
        <v>Microsoft Comm EHS 3 YEAR WARRANTY, 1 license USD Surface Pro3 A9W-00001, CONTRACT: NCPA #01-65 Synnex National Cooperative Purchasing Alliance (1 manf, 2 additional years)</v>
      </c>
    </row>
    <row r="6" spans="1:7">
      <c r="A6" s="184" t="s">
        <v>128</v>
      </c>
      <c r="B6" s="132">
        <v>4</v>
      </c>
      <c r="C6" s="161" t="s">
        <v>129</v>
      </c>
      <c r="D6" s="224"/>
      <c r="E6" s="184" t="s">
        <v>130</v>
      </c>
      <c r="F6" s="132">
        <f t="shared" si="0"/>
        <v>4</v>
      </c>
      <c r="G6" s="161" t="str">
        <f t="shared" si="0"/>
        <v>Ewaste</v>
      </c>
    </row>
    <row r="7" spans="1:7" ht="30">
      <c r="A7" s="184" t="s">
        <v>108</v>
      </c>
      <c r="B7" s="243">
        <v>150</v>
      </c>
      <c r="C7" s="161" t="s">
        <v>113</v>
      </c>
      <c r="D7" s="224"/>
      <c r="E7" s="184" t="s">
        <v>108</v>
      </c>
      <c r="F7" s="243">
        <f t="shared" si="0"/>
        <v>150</v>
      </c>
      <c r="G7" s="161" t="str">
        <f t="shared" si="0"/>
        <v>Microsoft Surface dock Commer SC PF3-00005, CONTRACT: NCPA #01-65 Synnex National Cooperative Purchasing Alliance</v>
      </c>
    </row>
    <row r="8" spans="1:7" ht="30">
      <c r="A8" s="184" t="s">
        <v>109</v>
      </c>
      <c r="B8" s="132">
        <v>97</v>
      </c>
      <c r="C8" s="161" t="s">
        <v>114</v>
      </c>
      <c r="D8" s="224"/>
      <c r="E8" s="184" t="s">
        <v>109</v>
      </c>
      <c r="F8" s="132">
        <f t="shared" si="0"/>
        <v>97</v>
      </c>
      <c r="G8" s="161" t="str">
        <f t="shared" si="0"/>
        <v>Microsoft Spro Type Cover Comm M1725 SC, CONTRACT: NCPA #01-65 Synnex National Cooperative Purchasing Alliance</v>
      </c>
    </row>
    <row r="9" spans="1:7" ht="30">
      <c r="A9" s="184" t="s">
        <v>110</v>
      </c>
      <c r="B9" s="132">
        <v>78</v>
      </c>
      <c r="C9" s="161" t="s">
        <v>115</v>
      </c>
      <c r="D9" s="224"/>
      <c r="E9" s="184" t="s">
        <v>110</v>
      </c>
      <c r="F9" s="132">
        <f t="shared" si="0"/>
        <v>78</v>
      </c>
      <c r="G9" s="161" t="str">
        <f t="shared" si="0"/>
        <v>Microsoft Surface Pen Comm M1776 SC English, CONTRACT: NCPA #01-65 Synnex National Cooperative Purchasing Alliance</v>
      </c>
    </row>
    <row r="10" spans="1:7" ht="30">
      <c r="A10" s="184" t="s">
        <v>111</v>
      </c>
      <c r="B10" s="132">
        <v>30</v>
      </c>
      <c r="C10" s="161" t="s">
        <v>162</v>
      </c>
      <c r="D10" s="244"/>
      <c r="E10" s="184" t="s">
        <v>111</v>
      </c>
      <c r="F10" s="132">
        <f t="shared" si="0"/>
        <v>30</v>
      </c>
      <c r="G10" s="161" t="str">
        <f t="shared" si="0"/>
        <v>Microsoft Mini DisplayPort-VGA Commer SC EJQ-00001, CONTRACT: NCPA #01-65 Synnex National Cooperative Purchasing Alliance</v>
      </c>
    </row>
    <row r="11" spans="1:7" ht="30">
      <c r="A11" s="184" t="s">
        <v>112</v>
      </c>
      <c r="B11" s="132">
        <v>30</v>
      </c>
      <c r="C11" s="161" t="s">
        <v>163</v>
      </c>
      <c r="D11" s="224"/>
      <c r="E11" s="184" t="s">
        <v>112</v>
      </c>
      <c r="F11" s="132">
        <f t="shared" si="0"/>
        <v>30</v>
      </c>
      <c r="G11" s="161" t="str">
        <f t="shared" si="0"/>
        <v>Microsoft Mini DisplayPort-HDMI Commer SC, CONTRACT: NCPA #01-65 Synnex National Cooperative Purchasing Alliance</v>
      </c>
    </row>
    <row r="12" spans="1:7" ht="45">
      <c r="A12" s="184" t="s">
        <v>131</v>
      </c>
      <c r="B12" s="132">
        <v>46.64</v>
      </c>
      <c r="C12" s="161" t="s">
        <v>263</v>
      </c>
      <c r="D12" s="224"/>
      <c r="E12" s="184" t="s">
        <v>131</v>
      </c>
      <c r="F12" s="132">
        <f t="shared" si="0"/>
        <v>46.64</v>
      </c>
      <c r="G12" s="161" t="str">
        <f t="shared" si="0"/>
        <v>Kensington case, Blackbelt 2nd degree rugged case, brown, fits Pro 4,5,6, #K97950WW, CONTRACT: NCPA #01-65 Synnex National Cooperative Purchasing Alliance</v>
      </c>
    </row>
    <row r="13" spans="1:7" ht="12.75">
      <c r="A13"/>
      <c r="B13"/>
      <c r="C13"/>
      <c r="D13"/>
      <c r="E13"/>
      <c r="F13"/>
      <c r="G13"/>
    </row>
    <row r="14" spans="1:7" ht="12.75">
      <c r="A14"/>
      <c r="B14"/>
      <c r="C14"/>
      <c r="D14"/>
      <c r="E14"/>
      <c r="F14"/>
      <c r="G14"/>
    </row>
    <row r="15" spans="1:7" ht="12.75">
      <c r="A15"/>
      <c r="B15"/>
      <c r="C15"/>
      <c r="D15"/>
      <c r="E15"/>
      <c r="F15"/>
      <c r="G15"/>
    </row>
    <row r="16" spans="1:7" ht="12.75">
      <c r="A16"/>
      <c r="B16"/>
      <c r="C16"/>
      <c r="D16"/>
      <c r="E16"/>
      <c r="F16"/>
      <c r="G16"/>
    </row>
    <row r="17" spans="1:7" ht="12.75">
      <c r="A17"/>
      <c r="B17"/>
      <c r="C17"/>
      <c r="D17"/>
      <c r="E17"/>
      <c r="F17"/>
      <c r="G17"/>
    </row>
    <row r="18" spans="1:7" ht="12.75">
      <c r="A18"/>
      <c r="B18"/>
      <c r="C18"/>
      <c r="D18"/>
      <c r="E18"/>
      <c r="F18"/>
      <c r="G18"/>
    </row>
    <row r="19" spans="1:7" ht="12.75">
      <c r="A19"/>
      <c r="B19"/>
      <c r="C19"/>
      <c r="D19"/>
      <c r="E19"/>
      <c r="F19"/>
      <c r="G19"/>
    </row>
    <row r="20" spans="1:7" ht="12.75">
      <c r="A20"/>
      <c r="B20"/>
      <c r="C20"/>
      <c r="D20"/>
      <c r="E20"/>
      <c r="F20"/>
      <c r="G20"/>
    </row>
    <row r="21" spans="1:7" ht="12.75">
      <c r="A21"/>
      <c r="B21"/>
      <c r="C21"/>
      <c r="D21"/>
      <c r="E21"/>
      <c r="F21"/>
      <c r="G21"/>
    </row>
    <row r="22" spans="1:7" ht="12.75">
      <c r="A22"/>
      <c r="B22"/>
      <c r="C22"/>
      <c r="D22"/>
      <c r="E22"/>
      <c r="F22"/>
      <c r="G22"/>
    </row>
    <row r="23" spans="1:7" ht="12.75">
      <c r="A23"/>
      <c r="B23"/>
      <c r="C23"/>
      <c r="D23"/>
      <c r="E23"/>
      <c r="F23"/>
      <c r="G23"/>
    </row>
    <row r="24" spans="1:7" ht="12.75">
      <c r="A24"/>
      <c r="B24"/>
      <c r="C24"/>
      <c r="D24"/>
      <c r="E24"/>
      <c r="F24"/>
      <c r="G24"/>
    </row>
    <row r="25" spans="1:7" ht="12.75">
      <c r="A25"/>
      <c r="B25"/>
      <c r="C25"/>
      <c r="D25"/>
      <c r="E25"/>
      <c r="F25"/>
      <c r="G25"/>
    </row>
    <row r="26" spans="1:7" ht="12.75">
      <c r="A26"/>
      <c r="B26"/>
      <c r="C26"/>
      <c r="D26"/>
      <c r="E26"/>
      <c r="F26"/>
      <c r="G26"/>
    </row>
    <row r="27" spans="1:7" ht="12.75">
      <c r="A27"/>
      <c r="B27"/>
      <c r="C27"/>
      <c r="D27"/>
      <c r="E27"/>
      <c r="F27"/>
      <c r="G27"/>
    </row>
    <row r="28" spans="1:7" ht="12.75">
      <c r="A28"/>
      <c r="B28"/>
      <c r="C28"/>
      <c r="D28"/>
      <c r="E28"/>
      <c r="F28"/>
      <c r="G28"/>
    </row>
    <row r="29" spans="1:7" ht="12.75">
      <c r="A29"/>
      <c r="B29"/>
      <c r="C29"/>
      <c r="D29"/>
      <c r="E29"/>
      <c r="F29"/>
      <c r="G29"/>
    </row>
    <row r="30" spans="1:7" ht="12.75">
      <c r="A30"/>
      <c r="B30"/>
      <c r="C30"/>
      <c r="D30"/>
      <c r="E30"/>
      <c r="F30"/>
      <c r="G30"/>
    </row>
    <row r="31" spans="1:7" ht="12.75">
      <c r="A31"/>
      <c r="B31"/>
      <c r="C31"/>
      <c r="D31"/>
      <c r="E31"/>
      <c r="F31"/>
      <c r="G31"/>
    </row>
    <row r="32" spans="1:7" ht="12.75">
      <c r="A32"/>
      <c r="B32"/>
      <c r="C32"/>
      <c r="D32"/>
      <c r="E32"/>
      <c r="F32"/>
      <c r="G32"/>
    </row>
  </sheetData>
  <mergeCells count="6">
    <mergeCell ref="A1:B1"/>
    <mergeCell ref="A2:B2"/>
    <mergeCell ref="A3:B3"/>
    <mergeCell ref="E1:F1"/>
    <mergeCell ref="E2:F2"/>
    <mergeCell ref="E3:F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A1:G61"/>
  <sheetViews>
    <sheetView zoomScaleNormal="100" workbookViewId="0">
      <selection sqref="A1:G1"/>
    </sheetView>
  </sheetViews>
  <sheetFormatPr defaultRowHeight="15"/>
  <cols>
    <col min="1" max="1" width="16.85546875" style="56" customWidth="1"/>
    <col min="2" max="2" width="10.85546875" style="134" bestFit="1" customWidth="1"/>
    <col min="3" max="3" width="69.28515625" style="58" customWidth="1"/>
    <col min="4" max="4" width="1.28515625" style="59" customWidth="1"/>
    <col min="5" max="5" width="16.85546875" style="56" customWidth="1"/>
    <col min="6" max="6" width="10.85546875" style="134" bestFit="1" customWidth="1"/>
    <col min="7" max="7" width="68.7109375" style="58" customWidth="1"/>
    <col min="8" max="16384" width="9.140625" style="59"/>
  </cols>
  <sheetData>
    <row r="1" spans="1:7" ht="28.5" customHeight="1" thickBot="1">
      <c r="A1" s="339" t="s">
        <v>92</v>
      </c>
      <c r="B1" s="340"/>
      <c r="C1" s="341"/>
      <c r="D1" s="341"/>
      <c r="E1" s="341"/>
      <c r="F1" s="341"/>
      <c r="G1" s="341"/>
    </row>
    <row r="2" spans="1:7">
      <c r="A2" s="302" t="str">
        <f>LAPTOPS!A1:B1</f>
        <v>TEMPLATES SEPTEMBER 2020</v>
      </c>
      <c r="B2" s="303"/>
      <c r="C2" s="83" t="s">
        <v>178</v>
      </c>
      <c r="D2" s="67"/>
      <c r="E2" s="302" t="str">
        <f>A2</f>
        <v>TEMPLATES SEPTEMBER 2020</v>
      </c>
      <c r="F2" s="303"/>
      <c r="G2" s="83" t="s">
        <v>178</v>
      </c>
    </row>
    <row r="3" spans="1:7" ht="15.75" thickBot="1">
      <c r="A3" s="344" t="s">
        <v>277</v>
      </c>
      <c r="B3" s="345"/>
      <c r="C3" s="86" t="s">
        <v>177</v>
      </c>
      <c r="D3" s="67"/>
      <c r="E3" s="350" t="s">
        <v>278</v>
      </c>
      <c r="F3" s="351"/>
      <c r="G3" s="80" t="s">
        <v>177</v>
      </c>
    </row>
    <row r="4" spans="1:7" ht="15.75">
      <c r="A4" s="346" t="s">
        <v>49</v>
      </c>
      <c r="B4" s="347"/>
      <c r="C4" s="97" t="s">
        <v>175</v>
      </c>
      <c r="D4" s="67"/>
      <c r="E4" s="354" t="s">
        <v>56</v>
      </c>
      <c r="F4" s="355"/>
      <c r="G4" s="97" t="s">
        <v>175</v>
      </c>
    </row>
    <row r="5" spans="1:7" ht="34.5" customHeight="1">
      <c r="A5" s="96" t="s">
        <v>52</v>
      </c>
      <c r="B5" s="155">
        <v>1518</v>
      </c>
      <c r="C5" s="159" t="s">
        <v>275</v>
      </c>
      <c r="D5" s="67"/>
      <c r="E5" s="96" t="s">
        <v>52</v>
      </c>
      <c r="F5" s="157">
        <v>1898</v>
      </c>
      <c r="G5" s="277" t="s">
        <v>167</v>
      </c>
    </row>
    <row r="6" spans="1:7">
      <c r="A6" s="88" t="s">
        <v>46</v>
      </c>
      <c r="B6" s="132">
        <v>6</v>
      </c>
      <c r="C6" s="77" t="s">
        <v>2</v>
      </c>
      <c r="D6" s="67"/>
      <c r="E6" s="88" t="s">
        <v>46</v>
      </c>
      <c r="F6" s="141">
        <v>5</v>
      </c>
      <c r="G6" s="98" t="s">
        <v>2</v>
      </c>
    </row>
    <row r="7" spans="1:7" ht="30">
      <c r="A7" s="81" t="s">
        <v>19</v>
      </c>
      <c r="B7" s="125">
        <v>29</v>
      </c>
      <c r="C7" s="89" t="s">
        <v>68</v>
      </c>
      <c r="D7" s="67"/>
      <c r="E7" s="88" t="s">
        <v>48</v>
      </c>
      <c r="F7" s="141">
        <f>LAPTOPS!F22</f>
        <v>21.5</v>
      </c>
      <c r="G7" s="98" t="str">
        <f>LAPTOPS!G22</f>
        <v xml:space="preserve">Laptop Bag - Kensington LS240, upto 14.4", CONTRACT: CALSAVE TECH 530067 </v>
      </c>
    </row>
    <row r="8" spans="1:7">
      <c r="A8" s="309" t="s">
        <v>171</v>
      </c>
      <c r="B8" s="310"/>
      <c r="C8" s="311"/>
      <c r="D8" s="67"/>
      <c r="E8" s="309" t="s">
        <v>171</v>
      </c>
      <c r="F8" s="310"/>
      <c r="G8" s="311"/>
    </row>
    <row r="9" spans="1:7" ht="30" customHeight="1">
      <c r="A9" s="312"/>
      <c r="B9" s="313"/>
      <c r="C9" s="314"/>
      <c r="D9" s="241"/>
      <c r="E9" s="312"/>
      <c r="F9" s="313"/>
      <c r="G9" s="314"/>
    </row>
    <row r="10" spans="1:7" ht="15.75" thickBot="1">
      <c r="A10" s="214"/>
      <c r="B10" s="215"/>
      <c r="C10" s="216"/>
      <c r="D10" s="67"/>
      <c r="E10" s="217" t="s">
        <v>19</v>
      </c>
      <c r="F10" s="222">
        <v>69</v>
      </c>
      <c r="G10" s="218" t="s">
        <v>135</v>
      </c>
    </row>
    <row r="11" spans="1:7" ht="15.75">
      <c r="A11" s="348" t="s">
        <v>50</v>
      </c>
      <c r="B11" s="349"/>
      <c r="C11" s="97" t="s">
        <v>175</v>
      </c>
      <c r="D11" s="67"/>
      <c r="E11" s="352" t="s">
        <v>157</v>
      </c>
      <c r="F11" s="353"/>
      <c r="G11" s="97" t="s">
        <v>175</v>
      </c>
    </row>
    <row r="12" spans="1:7" ht="43.5" customHeight="1">
      <c r="A12" s="96" t="s">
        <v>52</v>
      </c>
      <c r="B12" s="156">
        <v>1368</v>
      </c>
      <c r="C12" s="159" t="s">
        <v>276</v>
      </c>
      <c r="D12" s="67"/>
      <c r="E12" s="96" t="s">
        <v>52</v>
      </c>
      <c r="F12" s="156">
        <v>2458</v>
      </c>
      <c r="G12" s="277" t="s">
        <v>166</v>
      </c>
    </row>
    <row r="13" spans="1:7">
      <c r="A13" s="88" t="s">
        <v>46</v>
      </c>
      <c r="B13" s="132">
        <v>6</v>
      </c>
      <c r="C13" s="77" t="s">
        <v>2</v>
      </c>
      <c r="D13" s="67"/>
      <c r="E13" s="88" t="s">
        <v>46</v>
      </c>
      <c r="F13" s="132">
        <v>6</v>
      </c>
      <c r="G13" s="77" t="s">
        <v>2</v>
      </c>
    </row>
    <row r="14" spans="1:7" ht="27.75">
      <c r="A14" s="309" t="s">
        <v>171</v>
      </c>
      <c r="B14" s="310"/>
      <c r="C14" s="311"/>
      <c r="D14" s="67"/>
      <c r="E14" s="88" t="s">
        <v>48</v>
      </c>
      <c r="F14" s="132">
        <v>38.08</v>
      </c>
      <c r="G14" s="77" t="s">
        <v>248</v>
      </c>
    </row>
    <row r="15" spans="1:7" ht="19.5" customHeight="1" thickBot="1">
      <c r="A15" s="312"/>
      <c r="B15" s="313"/>
      <c r="C15" s="314"/>
      <c r="D15" s="67"/>
      <c r="E15" s="309" t="s">
        <v>171</v>
      </c>
      <c r="F15" s="310"/>
      <c r="G15" s="311"/>
    </row>
    <row r="16" spans="1:7" ht="27.75" customHeight="1">
      <c r="A16" s="342" t="s">
        <v>51</v>
      </c>
      <c r="B16" s="343"/>
      <c r="C16" s="97" t="s">
        <v>175</v>
      </c>
      <c r="D16" s="67"/>
      <c r="E16" s="312"/>
      <c r="F16" s="313"/>
      <c r="G16" s="314"/>
    </row>
    <row r="17" spans="1:7" ht="16.5" thickBot="1">
      <c r="A17" s="219"/>
      <c r="B17" s="220"/>
      <c r="C17" s="221"/>
      <c r="D17" s="67"/>
      <c r="E17" s="217" t="s">
        <v>19</v>
      </c>
      <c r="F17" s="222">
        <v>69</v>
      </c>
      <c r="G17" s="218" t="s">
        <v>135</v>
      </c>
    </row>
    <row r="18" spans="1:7" ht="15.75">
      <c r="A18" s="96" t="s">
        <v>52</v>
      </c>
      <c r="B18" s="136">
        <v>299</v>
      </c>
      <c r="C18" s="337" t="s">
        <v>168</v>
      </c>
      <c r="D18" s="67"/>
      <c r="E18" s="335" t="s">
        <v>57</v>
      </c>
      <c r="F18" s="336"/>
      <c r="G18" s="97" t="s">
        <v>175</v>
      </c>
    </row>
    <row r="19" spans="1:7" ht="29.25" customHeight="1">
      <c r="A19" s="112"/>
      <c r="B19" s="137"/>
      <c r="C19" s="338"/>
      <c r="D19" s="67"/>
      <c r="E19" s="111" t="s">
        <v>52</v>
      </c>
      <c r="F19" s="205">
        <v>1382</v>
      </c>
      <c r="G19" s="276" t="s">
        <v>165</v>
      </c>
    </row>
    <row r="20" spans="1:7" ht="30" customHeight="1">
      <c r="A20" s="96" t="s">
        <v>52</v>
      </c>
      <c r="B20" s="155">
        <v>2940</v>
      </c>
      <c r="C20" s="337" t="s">
        <v>169</v>
      </c>
      <c r="D20" s="67"/>
      <c r="E20" s="88" t="s">
        <v>46</v>
      </c>
      <c r="F20" s="132">
        <v>5</v>
      </c>
      <c r="G20" s="77" t="s">
        <v>2</v>
      </c>
    </row>
    <row r="21" spans="1:7">
      <c r="A21" s="110"/>
      <c r="B21" s="138"/>
      <c r="C21" s="338"/>
      <c r="D21" s="67"/>
      <c r="E21" s="75" t="s">
        <v>19</v>
      </c>
      <c r="F21" s="134">
        <v>21.5</v>
      </c>
      <c r="G21" s="58" t="s">
        <v>98</v>
      </c>
    </row>
    <row r="22" spans="1:7" ht="30" customHeight="1">
      <c r="A22" s="96" t="s">
        <v>52</v>
      </c>
      <c r="B22" s="136">
        <v>429</v>
      </c>
      <c r="C22" s="337" t="s">
        <v>170</v>
      </c>
      <c r="D22" s="67"/>
      <c r="E22" s="309" t="s">
        <v>171</v>
      </c>
      <c r="F22" s="310"/>
      <c r="G22" s="311"/>
    </row>
    <row r="23" spans="1:7">
      <c r="A23" s="110"/>
      <c r="B23" s="139"/>
      <c r="C23" s="338"/>
      <c r="D23" s="67"/>
      <c r="E23" s="312"/>
      <c r="F23" s="313"/>
      <c r="G23" s="314"/>
    </row>
    <row r="24" spans="1:7">
      <c r="A24" s="87" t="s">
        <v>46</v>
      </c>
      <c r="B24" s="140">
        <v>5</v>
      </c>
      <c r="C24" s="73" t="s">
        <v>2</v>
      </c>
      <c r="D24" s="67"/>
      <c r="E24" s="217" t="s">
        <v>19</v>
      </c>
      <c r="F24" s="222">
        <v>69</v>
      </c>
      <c r="G24" s="218" t="s">
        <v>135</v>
      </c>
    </row>
    <row r="25" spans="1:7" ht="34.5" customHeight="1">
      <c r="A25" s="206" t="s">
        <v>48</v>
      </c>
      <c r="B25" s="132">
        <v>43.35</v>
      </c>
      <c r="C25" s="77" t="s">
        <v>161</v>
      </c>
      <c r="D25" s="67"/>
    </row>
    <row r="26" spans="1:7">
      <c r="A26" s="204" t="s">
        <v>94</v>
      </c>
      <c r="B26" s="163">
        <v>79</v>
      </c>
      <c r="C26" s="164" t="s">
        <v>164</v>
      </c>
      <c r="D26" s="67"/>
    </row>
    <row r="27" spans="1:7">
      <c r="A27" s="75" t="s">
        <v>6</v>
      </c>
      <c r="B27" s="132">
        <v>49</v>
      </c>
      <c r="C27" s="77" t="s">
        <v>67</v>
      </c>
      <c r="D27" s="67"/>
    </row>
    <row r="28" spans="1:7" ht="15.75" thickBot="1">
      <c r="A28" s="180" t="s">
        <v>19</v>
      </c>
      <c r="B28" s="144">
        <v>100</v>
      </c>
      <c r="C28" s="72" t="s">
        <v>96</v>
      </c>
      <c r="D28" s="67"/>
    </row>
    <row r="29" spans="1:7" ht="15.75">
      <c r="A29" s="334" t="s">
        <v>87</v>
      </c>
      <c r="B29" s="334"/>
      <c r="C29" s="97" t="s">
        <v>175</v>
      </c>
      <c r="D29" s="67"/>
      <c r="F29" s="129"/>
      <c r="G29" s="59"/>
    </row>
    <row r="30" spans="1:7">
      <c r="A30" s="181" t="s">
        <v>6</v>
      </c>
      <c r="B30" s="182">
        <v>69</v>
      </c>
      <c r="C30" s="218" t="s">
        <v>135</v>
      </c>
      <c r="D30" s="67"/>
      <c r="E30" s="59"/>
      <c r="F30" s="129"/>
      <c r="G30" s="59"/>
    </row>
    <row r="31" spans="1:7">
      <c r="A31" s="181" t="s">
        <v>6</v>
      </c>
      <c r="B31" s="182">
        <v>69</v>
      </c>
      <c r="C31" s="183" t="s">
        <v>89</v>
      </c>
      <c r="D31" s="67"/>
      <c r="E31" s="59"/>
      <c r="F31" s="129"/>
      <c r="G31" s="59"/>
    </row>
    <row r="32" spans="1:7">
      <c r="D32" s="67"/>
      <c r="E32" s="59"/>
      <c r="F32" s="129"/>
      <c r="G32" s="59"/>
    </row>
    <row r="33" spans="1:7">
      <c r="D33" s="67"/>
      <c r="E33" s="59"/>
      <c r="F33" s="129"/>
      <c r="G33" s="59"/>
    </row>
    <row r="34" spans="1:7">
      <c r="D34" s="67"/>
      <c r="E34" s="59"/>
      <c r="F34" s="129"/>
      <c r="G34" s="59"/>
    </row>
    <row r="35" spans="1:7">
      <c r="D35" s="67"/>
      <c r="E35" s="59"/>
      <c r="F35" s="129"/>
      <c r="G35" s="59"/>
    </row>
    <row r="36" spans="1:7">
      <c r="D36" s="67"/>
      <c r="E36" s="59"/>
      <c r="F36" s="129"/>
      <c r="G36" s="59"/>
    </row>
    <row r="37" spans="1:7">
      <c r="D37" s="67"/>
      <c r="E37" s="59"/>
      <c r="F37" s="129"/>
      <c r="G37" s="59"/>
    </row>
    <row r="38" spans="1:7">
      <c r="D38" s="67"/>
      <c r="E38" s="59"/>
      <c r="F38" s="129"/>
      <c r="G38" s="59"/>
    </row>
    <row r="39" spans="1:7">
      <c r="D39" s="67"/>
      <c r="E39" s="59"/>
      <c r="F39" s="129"/>
      <c r="G39" s="59"/>
    </row>
    <row r="40" spans="1:7" s="109" customFormat="1">
      <c r="A40" s="56"/>
      <c r="B40" s="134"/>
      <c r="C40" s="58"/>
      <c r="D40" s="108"/>
      <c r="E40" s="59"/>
      <c r="F40" s="129"/>
      <c r="G40" s="59"/>
    </row>
    <row r="41" spans="1:7">
      <c r="E41" s="59"/>
      <c r="F41" s="129"/>
      <c r="G41" s="59"/>
    </row>
    <row r="42" spans="1:7">
      <c r="E42" s="59"/>
      <c r="F42" s="129"/>
      <c r="G42" s="59"/>
    </row>
    <row r="43" spans="1:7">
      <c r="E43" s="59"/>
      <c r="F43" s="129"/>
      <c r="G43" s="59"/>
    </row>
    <row r="44" spans="1:7">
      <c r="E44" s="59"/>
      <c r="F44" s="129"/>
      <c r="G44" s="59"/>
    </row>
    <row r="45" spans="1:7">
      <c r="E45" s="59"/>
      <c r="F45" s="129"/>
      <c r="G45" s="59"/>
    </row>
    <row r="46" spans="1:7">
      <c r="E46" s="59"/>
      <c r="F46" s="129"/>
      <c r="G46" s="59"/>
    </row>
    <row r="47" spans="1:7">
      <c r="E47" s="59"/>
      <c r="F47" s="129"/>
      <c r="G47" s="59"/>
    </row>
    <row r="48" spans="1:7">
      <c r="E48" s="59"/>
      <c r="F48" s="129"/>
      <c r="G48" s="59"/>
    </row>
    <row r="49" spans="5:7">
      <c r="E49" s="59"/>
      <c r="F49" s="129"/>
      <c r="G49" s="59"/>
    </row>
    <row r="50" spans="5:7">
      <c r="E50" s="59"/>
      <c r="F50" s="129"/>
      <c r="G50" s="59"/>
    </row>
    <row r="51" spans="5:7">
      <c r="E51" s="59"/>
      <c r="F51" s="129"/>
      <c r="G51" s="59"/>
    </row>
    <row r="52" spans="5:7">
      <c r="E52" s="59"/>
      <c r="F52" s="129"/>
      <c r="G52" s="59"/>
    </row>
    <row r="53" spans="5:7">
      <c r="E53" s="59"/>
      <c r="F53" s="129"/>
      <c r="G53" s="59"/>
    </row>
    <row r="54" spans="5:7">
      <c r="E54" s="59"/>
      <c r="F54" s="129"/>
      <c r="G54" s="59"/>
    </row>
    <row r="55" spans="5:7">
      <c r="E55" s="59"/>
      <c r="F55" s="129"/>
      <c r="G55" s="59"/>
    </row>
    <row r="56" spans="5:7">
      <c r="E56" s="59"/>
      <c r="F56" s="129"/>
      <c r="G56" s="59"/>
    </row>
    <row r="57" spans="5:7">
      <c r="E57" s="59"/>
      <c r="F57" s="129"/>
      <c r="G57" s="59"/>
    </row>
    <row r="58" spans="5:7">
      <c r="E58" s="59"/>
      <c r="F58" s="129"/>
      <c r="G58" s="59"/>
    </row>
    <row r="59" spans="5:7">
      <c r="E59" s="59"/>
      <c r="F59" s="129"/>
      <c r="G59" s="59"/>
    </row>
    <row r="60" spans="5:7">
      <c r="E60" s="59"/>
      <c r="F60" s="129"/>
      <c r="G60" s="59"/>
    </row>
    <row r="61" spans="5:7">
      <c r="E61" s="59"/>
    </row>
  </sheetData>
  <mergeCells count="20">
    <mergeCell ref="A1:G1"/>
    <mergeCell ref="A16:B16"/>
    <mergeCell ref="A2:B2"/>
    <mergeCell ref="A3:B3"/>
    <mergeCell ref="A4:B4"/>
    <mergeCell ref="A11:B11"/>
    <mergeCell ref="E2:F2"/>
    <mergeCell ref="E3:F3"/>
    <mergeCell ref="E11:F11"/>
    <mergeCell ref="E4:F4"/>
    <mergeCell ref="A14:C15"/>
    <mergeCell ref="E15:G16"/>
    <mergeCell ref="E22:G23"/>
    <mergeCell ref="E8:G9"/>
    <mergeCell ref="A8:C9"/>
    <mergeCell ref="A29:B29"/>
    <mergeCell ref="E18:F18"/>
    <mergeCell ref="C18:C19"/>
    <mergeCell ref="C22:C23"/>
    <mergeCell ref="C20:C21"/>
  </mergeCells>
  <printOptions horizontalCentered="1"/>
  <pageMargins left="0.45" right="0.7" top="0.5" bottom="0.5" header="0.3" footer="0.3"/>
  <pageSetup scale="93" orientation="landscape" r:id="rId1"/>
  <colBreaks count="1" manualBreakCount="1">
    <brk id="3" max="32"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C000"/>
  </sheetPr>
  <dimension ref="A1:D42"/>
  <sheetViews>
    <sheetView workbookViewId="0">
      <selection activeCell="D9" sqref="D9"/>
    </sheetView>
  </sheetViews>
  <sheetFormatPr defaultRowHeight="15"/>
  <cols>
    <col min="1" max="1" width="16.85546875" style="56" customWidth="1"/>
    <col min="2" max="2" width="10.85546875" style="134" bestFit="1" customWidth="1"/>
    <col min="3" max="3" width="68.7109375" style="58" customWidth="1"/>
    <col min="4" max="4" width="69.7109375" style="58" customWidth="1"/>
    <col min="5" max="16384" width="9.140625" style="59"/>
  </cols>
  <sheetData>
    <row r="1" spans="1:4">
      <c r="A1" s="302" t="str">
        <f>APPLE!A2:B2</f>
        <v>TEMPLATES SEPTEMBER 2020</v>
      </c>
      <c r="B1" s="323"/>
      <c r="C1" s="70" t="s">
        <v>178</v>
      </c>
      <c r="D1" s="59"/>
    </row>
    <row r="2" spans="1:4" ht="15.75" thickBot="1">
      <c r="A2" s="326"/>
      <c r="B2" s="327"/>
      <c r="C2" s="71" t="s">
        <v>177</v>
      </c>
      <c r="D2" s="59"/>
    </row>
    <row r="3" spans="1:4">
      <c r="A3" s="202" t="s">
        <v>277</v>
      </c>
      <c r="B3" s="142"/>
      <c r="C3" s="282" t="s">
        <v>175</v>
      </c>
      <c r="D3" s="59"/>
    </row>
    <row r="4" spans="1:4" ht="30">
      <c r="A4" s="88" t="s">
        <v>52</v>
      </c>
      <c r="B4" s="125">
        <v>229.45</v>
      </c>
      <c r="C4" s="77" t="s">
        <v>132</v>
      </c>
      <c r="D4" s="59"/>
    </row>
    <row r="5" spans="1:4" ht="30">
      <c r="A5" s="88" t="s">
        <v>52</v>
      </c>
      <c r="B5" s="125">
        <v>221.22</v>
      </c>
      <c r="C5" s="77" t="s">
        <v>133</v>
      </c>
      <c r="D5" s="59"/>
    </row>
    <row r="6" spans="1:4" ht="45">
      <c r="A6" s="88" t="s">
        <v>52</v>
      </c>
      <c r="B6" s="125">
        <v>659.77</v>
      </c>
      <c r="C6" s="77" t="s">
        <v>118</v>
      </c>
      <c r="D6" s="59"/>
    </row>
    <row r="7" spans="1:4" ht="30" customHeight="1">
      <c r="A7" s="88" t="s">
        <v>52</v>
      </c>
      <c r="B7" s="125">
        <v>525.01</v>
      </c>
      <c r="C7" s="77" t="s">
        <v>119</v>
      </c>
      <c r="D7" s="59"/>
    </row>
    <row r="8" spans="1:4" ht="45">
      <c r="A8" s="88" t="s">
        <v>52</v>
      </c>
      <c r="B8" s="125">
        <v>701.07</v>
      </c>
      <c r="C8" s="76" t="s">
        <v>120</v>
      </c>
      <c r="D8" s="59"/>
    </row>
    <row r="9" spans="1:4" ht="45">
      <c r="A9" s="88" t="s">
        <v>52</v>
      </c>
      <c r="B9" s="272">
        <v>1052.05</v>
      </c>
      <c r="C9" s="77" t="s">
        <v>121</v>
      </c>
      <c r="D9" s="240"/>
    </row>
    <row r="10" spans="1:4" ht="45.75" thickBot="1">
      <c r="A10" s="95" t="s">
        <v>52</v>
      </c>
      <c r="B10" s="263">
        <v>384.61</v>
      </c>
      <c r="C10" s="78" t="s">
        <v>134</v>
      </c>
      <c r="D10" s="59"/>
    </row>
    <row r="11" spans="1:4" ht="30">
      <c r="A11" s="151" t="s">
        <v>64</v>
      </c>
      <c r="B11" s="152"/>
      <c r="C11" s="94" t="s">
        <v>176</v>
      </c>
      <c r="D11" s="59"/>
    </row>
    <row r="12" spans="1:4" ht="15.75" thickBot="1">
      <c r="A12" s="95" t="s">
        <v>52</v>
      </c>
      <c r="B12" s="144">
        <v>245</v>
      </c>
      <c r="C12" s="72" t="s">
        <v>100</v>
      </c>
      <c r="D12" s="59"/>
    </row>
    <row r="13" spans="1:4" ht="30.75" thickBot="1">
      <c r="A13" s="95" t="s">
        <v>52</v>
      </c>
      <c r="B13" s="144">
        <v>53.5</v>
      </c>
      <c r="C13" s="72" t="s">
        <v>117</v>
      </c>
      <c r="D13" s="59"/>
    </row>
    <row r="14" spans="1:4" ht="15.75" thickBot="1">
      <c r="A14" s="95" t="s">
        <v>52</v>
      </c>
      <c r="B14" s="144">
        <v>215</v>
      </c>
      <c r="C14" s="72" t="s">
        <v>101</v>
      </c>
      <c r="D14" s="59"/>
    </row>
    <row r="15" spans="1:4" ht="15.75" thickBot="1">
      <c r="A15" s="95" t="s">
        <v>52</v>
      </c>
      <c r="B15" s="144">
        <v>20.5</v>
      </c>
      <c r="C15" s="72" t="s">
        <v>102</v>
      </c>
      <c r="D15" s="59"/>
    </row>
    <row r="16" spans="1:4" ht="15.75" thickBot="1">
      <c r="A16" s="95" t="s">
        <v>52</v>
      </c>
      <c r="B16" s="144">
        <v>20.5</v>
      </c>
      <c r="C16" s="72" t="s">
        <v>103</v>
      </c>
      <c r="D16" s="59"/>
    </row>
    <row r="17" spans="1:4" ht="26.25" thickBot="1">
      <c r="A17" s="95" t="s">
        <v>52</v>
      </c>
      <c r="B17" s="209">
        <v>8.73</v>
      </c>
      <c r="C17" s="210" t="s">
        <v>159</v>
      </c>
      <c r="D17" s="59"/>
    </row>
    <row r="18" spans="1:4" ht="26.25" thickBot="1">
      <c r="A18" s="95" t="s">
        <v>52</v>
      </c>
      <c r="B18" s="209">
        <v>21.35</v>
      </c>
      <c r="C18" s="210" t="s">
        <v>160</v>
      </c>
      <c r="D18" s="59"/>
    </row>
    <row r="19" spans="1:4" ht="30.75" thickBot="1">
      <c r="A19" s="95" t="s">
        <v>52</v>
      </c>
      <c r="B19" s="144">
        <v>22.43</v>
      </c>
      <c r="C19" s="211" t="s">
        <v>136</v>
      </c>
      <c r="D19" s="59"/>
    </row>
    <row r="20" spans="1:4" ht="30.75" thickBot="1">
      <c r="A20" s="95" t="s">
        <v>65</v>
      </c>
      <c r="B20" s="144">
        <v>9.7100000000000009</v>
      </c>
      <c r="C20" s="72" t="s">
        <v>155</v>
      </c>
      <c r="D20" s="59"/>
    </row>
    <row r="21" spans="1:4" ht="15.75" thickBot="1">
      <c r="A21" s="95" t="s">
        <v>52</v>
      </c>
      <c r="B21" s="144">
        <v>8.85</v>
      </c>
      <c r="C21" s="162" t="s">
        <v>137</v>
      </c>
      <c r="D21" s="59"/>
    </row>
    <row r="22" spans="1:4" ht="15.75">
      <c r="A22" s="93" t="s">
        <v>53</v>
      </c>
      <c r="B22" s="143"/>
      <c r="C22" s="94" t="s">
        <v>174</v>
      </c>
      <c r="D22" s="59"/>
    </row>
    <row r="23" spans="1:4" ht="30">
      <c r="A23" s="84" t="s">
        <v>52</v>
      </c>
      <c r="B23" s="144">
        <v>270</v>
      </c>
      <c r="C23" s="72" t="s">
        <v>91</v>
      </c>
      <c r="D23" s="57"/>
    </row>
    <row r="24" spans="1:4">
      <c r="A24" s="356" t="s">
        <v>172</v>
      </c>
      <c r="B24" s="357"/>
      <c r="C24" s="283" t="s">
        <v>173</v>
      </c>
      <c r="D24" s="57"/>
    </row>
    <row r="25" spans="1:4" ht="30.75" thickBot="1">
      <c r="A25" s="281" t="s">
        <v>52</v>
      </c>
      <c r="B25" s="134">
        <v>46</v>
      </c>
      <c r="C25" s="211" t="s">
        <v>179</v>
      </c>
      <c r="D25" s="57"/>
    </row>
    <row r="26" spans="1:4" ht="15.75">
      <c r="A26" s="100" t="s">
        <v>54</v>
      </c>
      <c r="B26" s="145"/>
      <c r="C26" s="101" t="s">
        <v>175</v>
      </c>
      <c r="D26" s="59"/>
    </row>
    <row r="27" spans="1:4" ht="30">
      <c r="A27" s="88" t="s">
        <v>52</v>
      </c>
      <c r="B27" s="163">
        <v>7.45</v>
      </c>
      <c r="C27" s="77" t="s">
        <v>97</v>
      </c>
      <c r="D27" s="57"/>
    </row>
    <row r="28" spans="1:4">
      <c r="A28" s="88"/>
      <c r="B28" s="132"/>
      <c r="C28" s="164" t="s">
        <v>70</v>
      </c>
      <c r="D28" s="57"/>
    </row>
    <row r="29" spans="1:4" ht="24.75">
      <c r="A29" s="88"/>
      <c r="B29" s="132"/>
      <c r="C29" s="170" t="s">
        <v>69</v>
      </c>
      <c r="D29" s="57"/>
    </row>
    <row r="30" spans="1:4" ht="30">
      <c r="A30" s="88" t="s">
        <v>52</v>
      </c>
      <c r="B30" s="132">
        <v>9</v>
      </c>
      <c r="C30" s="77" t="s">
        <v>138</v>
      </c>
      <c r="D30" s="57"/>
    </row>
    <row r="31" spans="1:4">
      <c r="A31" s="88" t="s">
        <v>52</v>
      </c>
      <c r="B31" s="132">
        <v>4.25</v>
      </c>
      <c r="C31" s="77" t="s">
        <v>139</v>
      </c>
      <c r="D31" s="57"/>
    </row>
    <row r="32" spans="1:4">
      <c r="A32" s="88" t="s">
        <v>52</v>
      </c>
      <c r="B32" s="132">
        <v>9</v>
      </c>
      <c r="C32" s="77" t="s">
        <v>140</v>
      </c>
      <c r="D32" s="57"/>
    </row>
    <row r="33" spans="1:4">
      <c r="A33" s="88" t="s">
        <v>52</v>
      </c>
      <c r="B33" s="132">
        <v>9.4</v>
      </c>
      <c r="C33" s="77" t="s">
        <v>141</v>
      </c>
      <c r="D33" s="57"/>
    </row>
    <row r="34" spans="1:4">
      <c r="A34" s="88" t="s">
        <v>52</v>
      </c>
      <c r="B34" s="132">
        <v>23.6</v>
      </c>
      <c r="C34" s="77" t="s">
        <v>142</v>
      </c>
      <c r="D34" s="57"/>
    </row>
    <row r="35" spans="1:4">
      <c r="A35" s="88" t="s">
        <v>52</v>
      </c>
      <c r="B35" s="132">
        <v>23.2</v>
      </c>
      <c r="C35" s="77" t="s">
        <v>143</v>
      </c>
      <c r="D35" s="57"/>
    </row>
    <row r="36" spans="1:4" ht="15.75" thickBot="1">
      <c r="A36" s="95" t="s">
        <v>52</v>
      </c>
      <c r="B36" s="133">
        <v>36.4</v>
      </c>
      <c r="C36" s="78" t="s">
        <v>144</v>
      </c>
      <c r="D36" s="57"/>
    </row>
    <row r="37" spans="1:4" ht="15.75">
      <c r="A37" s="99" t="s">
        <v>55</v>
      </c>
      <c r="B37" s="146"/>
      <c r="C37" s="282" t="s">
        <v>175</v>
      </c>
      <c r="D37" s="59"/>
    </row>
    <row r="38" spans="1:4">
      <c r="A38" s="88" t="s">
        <v>52</v>
      </c>
      <c r="B38" s="132">
        <v>82.5</v>
      </c>
      <c r="C38" s="77" t="s">
        <v>99</v>
      </c>
      <c r="D38" s="57"/>
    </row>
    <row r="39" spans="1:4">
      <c r="A39" s="88" t="s">
        <v>52</v>
      </c>
      <c r="B39" s="132">
        <v>84.5</v>
      </c>
      <c r="C39" s="77" t="s">
        <v>25</v>
      </c>
    </row>
    <row r="40" spans="1:4">
      <c r="A40" s="88" t="s">
        <v>52</v>
      </c>
      <c r="B40" s="132">
        <v>81.25</v>
      </c>
      <c r="C40" s="77" t="s">
        <v>26</v>
      </c>
    </row>
    <row r="41" spans="1:4">
      <c r="A41" s="88" t="s">
        <v>52</v>
      </c>
      <c r="B41" s="132">
        <v>83</v>
      </c>
      <c r="C41" s="77" t="s">
        <v>27</v>
      </c>
    </row>
    <row r="42" spans="1:4" ht="15.75" thickBot="1">
      <c r="A42" s="95" t="s">
        <v>52</v>
      </c>
      <c r="B42" s="133">
        <v>83.75</v>
      </c>
      <c r="C42" s="78" t="s">
        <v>28</v>
      </c>
    </row>
  </sheetData>
  <mergeCells count="3">
    <mergeCell ref="A1:B1"/>
    <mergeCell ref="A2:B2"/>
    <mergeCell ref="A24:B24"/>
  </mergeCells>
  <hyperlinks>
    <hyperlink ref="C21" r:id="rId1" display="Vizio TV Remote"/>
  </hyperlinks>
  <printOptions horizontalCentered="1"/>
  <pageMargins left="0.45" right="0.45" top="0.5" bottom="0.5" header="0.3" footer="0.3"/>
  <pageSetup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TECHNOLOGY CALCULATOR</vt:lpstr>
      <vt:lpstr>CHROMEBOOKS</vt:lpstr>
      <vt:lpstr>DESKTOPS</vt:lpstr>
      <vt:lpstr>LAPTOPS</vt:lpstr>
      <vt:lpstr>SURFACE PRO</vt:lpstr>
      <vt:lpstr>APPLE</vt:lpstr>
      <vt:lpstr>PRINTERS, AV, LAMPS, DOC CAMS</vt:lpstr>
      <vt:lpstr>APPLE!Print_Area</vt:lpstr>
      <vt:lpstr>CHROMEBOOKS!Print_Area</vt:lpstr>
      <vt:lpstr>DESKTOPS!Print_Area</vt:lpstr>
      <vt:lpstr>LAPTOPS!Print_Area</vt:lpstr>
      <vt:lpstr>'PRINTERS, AV, LAMPS, DOC CAMS'!Print_Area</vt:lpstr>
      <vt:lpstr>'TECHNOLOGY CALCULATOR'!Print_Area</vt:lpstr>
      <vt:lpstr>'TECHNOLOGY CALCULATOR'!Print_Titles</vt:lpstr>
    </vt:vector>
  </TitlesOfParts>
  <Company>PVUSD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Janet_Linney</dc:creator>
  <cp:lastModifiedBy>Marquez, Carrie</cp:lastModifiedBy>
  <cp:lastPrinted>2020-08-06T16:35:32Z</cp:lastPrinted>
  <dcterms:created xsi:type="dcterms:W3CDTF">2009-12-08T21:29:27Z</dcterms:created>
  <dcterms:modified xsi:type="dcterms:W3CDTF">2020-09-25T15:44:07Z</dcterms:modified>
</cp:coreProperties>
</file>